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que\Documents\Veronique New\Website\Exploratorium\"/>
    </mc:Choice>
  </mc:AlternateContent>
  <bookViews>
    <workbookView xWindow="0" yWindow="0" windowWidth="23040" windowHeight="9384"/>
  </bookViews>
  <sheets>
    <sheet name="Original attempt" sheetId="1" r:id="rId1"/>
    <sheet name="Curve fitting" sheetId="2" r:id="rId2"/>
    <sheet name="Job loss exampl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3" l="1"/>
  <c r="S36" i="3"/>
  <c r="S37" i="3"/>
  <c r="S38" i="3"/>
  <c r="S39" i="3"/>
  <c r="S40" i="3"/>
  <c r="S41" i="3"/>
  <c r="S42" i="3"/>
  <c r="S43" i="3"/>
  <c r="S44" i="3"/>
  <c r="S45" i="3"/>
  <c r="S34" i="3"/>
  <c r="R35" i="3"/>
  <c r="R36" i="3"/>
  <c r="R37" i="3"/>
  <c r="R38" i="3"/>
  <c r="R39" i="3"/>
  <c r="R40" i="3"/>
  <c r="R41" i="3"/>
  <c r="R42" i="3"/>
  <c r="R43" i="3"/>
  <c r="R44" i="3"/>
  <c r="R45" i="3"/>
  <c r="R34" i="3"/>
  <c r="Q35" i="3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I40" i="3" a="1"/>
  <c r="I40" i="3" s="1"/>
  <c r="T10" i="3"/>
  <c r="T11" i="3"/>
  <c r="T12" i="3"/>
  <c r="T13" i="3"/>
  <c r="T14" i="3"/>
  <c r="T15" i="3"/>
  <c r="T16" i="3"/>
  <c r="T17" i="3"/>
  <c r="T18" i="3"/>
  <c r="T19" i="3"/>
  <c r="T20" i="3"/>
  <c r="T9" i="3"/>
  <c r="S10" i="3"/>
  <c r="S11" i="3"/>
  <c r="S12" i="3"/>
  <c r="S13" i="3"/>
  <c r="S14" i="3"/>
  <c r="S15" i="3"/>
  <c r="S16" i="3"/>
  <c r="S17" i="3"/>
  <c r="S18" i="3"/>
  <c r="S19" i="3"/>
  <c r="S20" i="3"/>
  <c r="S9" i="3"/>
  <c r="R10" i="3"/>
  <c r="R11" i="3"/>
  <c r="R12" i="3"/>
  <c r="R13" i="3"/>
  <c r="R14" i="3"/>
  <c r="R15" i="3"/>
  <c r="R16" i="3"/>
  <c r="R17" i="3"/>
  <c r="R18" i="3"/>
  <c r="R19" i="3"/>
  <c r="R20" i="3"/>
  <c r="R9" i="3"/>
  <c r="Q11" i="3"/>
  <c r="Q12" i="3" s="1"/>
  <c r="Q13" i="3" s="1"/>
  <c r="Q14" i="3" s="1"/>
  <c r="Q15" i="3" s="1"/>
  <c r="Q16" i="3" s="1"/>
  <c r="Q17" i="3" s="1"/>
  <c r="Q18" i="3" s="1"/>
  <c r="Q19" i="3" s="1"/>
  <c r="Q20" i="3" s="1"/>
  <c r="Q10" i="3"/>
  <c r="E22" i="3"/>
  <c r="E21" i="3"/>
  <c r="E20" i="3"/>
  <c r="E19" i="3"/>
  <c r="E18" i="3"/>
  <c r="E17" i="3"/>
  <c r="E16" i="3"/>
  <c r="E24" i="3"/>
  <c r="E25" i="3"/>
  <c r="E26" i="3"/>
  <c r="E27" i="3"/>
  <c r="E23" i="3"/>
  <c r="F22" i="3"/>
  <c r="F21" i="3"/>
  <c r="F20" i="3"/>
  <c r="F19" i="3"/>
  <c r="F18" i="3"/>
  <c r="F17" i="3"/>
  <c r="F16" i="3"/>
  <c r="F24" i="3"/>
  <c r="F25" i="3"/>
  <c r="F26" i="3"/>
  <c r="F27" i="3"/>
  <c r="F23" i="3"/>
  <c r="E15" i="3"/>
  <c r="F15" i="3"/>
  <c r="F10" i="3"/>
  <c r="C13" i="3"/>
  <c r="D6" i="3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C16" i="3"/>
  <c r="N6" i="2"/>
  <c r="N7" i="2"/>
  <c r="N8" i="2"/>
  <c r="N9" i="2"/>
  <c r="N10" i="2"/>
  <c r="N11" i="2"/>
  <c r="N12" i="2"/>
  <c r="N13" i="2"/>
  <c r="N14" i="2"/>
  <c r="N5" i="2"/>
  <c r="J40" i="3" l="1"/>
  <c r="K40" i="3"/>
  <c r="C17" i="3"/>
  <c r="O6" i="2"/>
  <c r="O7" i="2"/>
  <c r="O8" i="2"/>
  <c r="O9" i="2"/>
  <c r="O10" i="2"/>
  <c r="O11" i="2"/>
  <c r="O12" i="2"/>
  <c r="O13" i="2"/>
  <c r="O14" i="2"/>
  <c r="O5" i="2"/>
  <c r="M6" i="2"/>
  <c r="M7" i="2" s="1"/>
  <c r="M8" i="2" s="1"/>
  <c r="M9" i="2" s="1"/>
  <c r="M10" i="2" s="1"/>
  <c r="M11" i="2" s="1"/>
  <c r="M12" i="2" s="1"/>
  <c r="M13" i="2" s="1"/>
  <c r="M14" i="2" s="1"/>
  <c r="D17" i="2"/>
  <c r="D18" i="2" s="1"/>
  <c r="D19" i="2" s="1"/>
  <c r="D20" i="2" s="1"/>
  <c r="D21" i="2" s="1"/>
  <c r="D22" i="2" s="1"/>
  <c r="D23" i="2" s="1"/>
  <c r="D24" i="2" s="1"/>
  <c r="D25" i="2" s="1"/>
  <c r="C17" i="2"/>
  <c r="C18" i="2" s="1"/>
  <c r="C19" i="2" s="1"/>
  <c r="C20" i="2" s="1"/>
  <c r="C21" i="2" s="1"/>
  <c r="C22" i="2" s="1"/>
  <c r="C23" i="2" s="1"/>
  <c r="C24" i="2" s="1"/>
  <c r="C25" i="2" s="1"/>
  <c r="C18" i="3" l="1"/>
  <c r="Q10" i="1"/>
  <c r="R10" i="1" s="1"/>
  <c r="Q11" i="1"/>
  <c r="R11" i="1"/>
  <c r="Q12" i="1"/>
  <c r="R12" i="1" s="1"/>
  <c r="Q13" i="1"/>
  <c r="R13" i="1"/>
  <c r="Q14" i="1"/>
  <c r="R14" i="1" s="1"/>
  <c r="Q15" i="1"/>
  <c r="R15" i="1"/>
  <c r="Q16" i="1"/>
  <c r="R16" i="1" s="1"/>
  <c r="Q17" i="1"/>
  <c r="R17" i="1"/>
  <c r="Q18" i="1"/>
  <c r="R18" i="1" s="1"/>
  <c r="R9" i="1"/>
  <c r="Q9" i="1"/>
  <c r="P11" i="1"/>
  <c r="P12" i="1" s="1"/>
  <c r="P13" i="1" s="1"/>
  <c r="P14" i="1" s="1"/>
  <c r="P15" i="1" s="1"/>
  <c r="P16" i="1" s="1"/>
  <c r="P17" i="1" s="1"/>
  <c r="P18" i="1" s="1"/>
  <c r="P10" i="1"/>
  <c r="D8" i="1"/>
  <c r="D9" i="1" s="1"/>
  <c r="D10" i="1" s="1"/>
  <c r="D11" i="1" s="1"/>
  <c r="D12" i="1" s="1"/>
  <c r="D13" i="1" s="1"/>
  <c r="D14" i="1" s="1"/>
  <c r="D15" i="1" s="1"/>
  <c r="D7" i="1"/>
  <c r="C8" i="1"/>
  <c r="C9" i="1"/>
  <c r="C10" i="1"/>
  <c r="C11" i="1" s="1"/>
  <c r="C12" i="1" s="1"/>
  <c r="C13" i="1" s="1"/>
  <c r="C14" i="1" s="1"/>
  <c r="C15" i="1" s="1"/>
  <c r="C7" i="1"/>
  <c r="C19" i="3" l="1"/>
  <c r="F15" i="2" a="1"/>
  <c r="F15" i="2"/>
  <c r="G15" i="2"/>
  <c r="H15" i="2"/>
  <c r="C20" i="3" l="1"/>
  <c r="C21" i="3" l="1"/>
  <c r="C22" i="3" l="1"/>
  <c r="C23" i="3" l="1"/>
  <c r="C24" i="3" l="1"/>
  <c r="C25" i="3" l="1"/>
  <c r="C26" i="3" l="1"/>
  <c r="C27" i="3" l="1"/>
</calcChain>
</file>

<file path=xl/sharedStrings.xml><?xml version="1.0" encoding="utf-8"?>
<sst xmlns="http://schemas.openxmlformats.org/spreadsheetml/2006/main" count="78" uniqueCount="56">
  <si>
    <t>Year</t>
  </si>
  <si>
    <t>Some figure</t>
  </si>
  <si>
    <t>Original data</t>
  </si>
  <si>
    <t>Scatter Plot</t>
  </si>
  <si>
    <t>x</t>
  </si>
  <si>
    <t>y</t>
  </si>
  <si>
    <t xml:space="preserve">   With trendline and formula added.</t>
  </si>
  <si>
    <t>Using that formula to plot the x data</t>
  </si>
  <si>
    <t>x=years</t>
  </si>
  <si>
    <t>y= 291,000*exp^(.6931x)</t>
  </si>
  <si>
    <t>Variance</t>
  </si>
  <si>
    <t>y=mx + b</t>
  </si>
  <si>
    <t>y=a*e^(b*x)</t>
  </si>
  <si>
    <t>Linear regression type equation</t>
  </si>
  <si>
    <t>Exponential</t>
  </si>
  <si>
    <t>ln(y) = ln(a*e^(b*x))</t>
  </si>
  <si>
    <t>ln(y) = ln(a) + bx</t>
  </si>
  <si>
    <t>Excel formula for fitting a straight line via least squares method</t>
  </si>
  <si>
    <t>LINEST(known y's, known x, constants, stats)</t>
  </si>
  <si>
    <t>Outputs</t>
  </si>
  <si>
    <t>b</t>
  </si>
  <si>
    <t>ln(a)</t>
  </si>
  <si>
    <t>a</t>
  </si>
  <si>
    <t>a= exp(ln(a))</t>
  </si>
  <si>
    <t>For this example: this formula will be entered as an array formula.</t>
  </si>
  <si>
    <t>Final formula is:</t>
  </si>
  <si>
    <t>y = 291,000 * e^(.693147*x)</t>
  </si>
  <si>
    <t>Test the new formula</t>
  </si>
  <si>
    <t>working pop</t>
  </si>
  <si>
    <t>robot takeover</t>
  </si>
  <si>
    <t>rate</t>
  </si>
  <si>
    <t>Current population</t>
  </si>
  <si>
    <t>% of population adult</t>
  </si>
  <si>
    <t>Working population</t>
  </si>
  <si>
    <t>Robots start to take over 1% of working population's jobs in year 1</t>
  </si>
  <si>
    <t>That amount gets doubled at 1.5 years</t>
  </si>
  <si>
    <t>Initial unemployment</t>
  </si>
  <si>
    <t>Original job loss scenario</t>
  </si>
  <si>
    <t>Attempt to fit curve via charts</t>
  </si>
  <si>
    <t>Do scatter plot chart and add trendline</t>
  </si>
  <si>
    <t>Unemployed</t>
  </si>
  <si>
    <t>Using the trendline formula</t>
  </si>
  <si>
    <t>Use that formula to develop the same table</t>
  </si>
  <si>
    <t>formula y= 2e07*e^(.4621*x)</t>
  </si>
  <si>
    <t>Calculated y</t>
  </si>
  <si>
    <t xml:space="preserve">Variance </t>
  </si>
  <si>
    <t>% variance</t>
  </si>
  <si>
    <t>Attempt to fit curve via LINEST</t>
  </si>
  <si>
    <t>Let the values in cells F15 and H15 feed</t>
  </si>
  <si>
    <t>directly into the formula.</t>
  </si>
  <si>
    <t>m</t>
  </si>
  <si>
    <t>=LINEST(ln(y),(x), true, false)</t>
  </si>
  <si>
    <t xml:space="preserve">   where a = exp(ln(a))</t>
  </si>
  <si>
    <t>=LINEST(ln(d16:d25),(c16:c25), true, false)</t>
  </si>
  <si>
    <t>formula y = 22,048,618 * e^ (.462098 * x)</t>
  </si>
  <si>
    <t>Create table using LINEST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</si>
</sst>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730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71966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/>
    <xf numFmtId="0" fontId="1" fillId="2" borderId="0" xfId="0" applyFont="1" applyFill="1" applyAlignment="1">
      <alignment horizontal="center"/>
    </xf>
    <xf numFmtId="3" fontId="0" fillId="0" borderId="0" xfId="0" applyNumberFormat="1" applyAlignment="1">
      <alignment horizontal="right"/>
    </xf>
    <xf numFmtId="9" fontId="0" fillId="0" borderId="0" xfId="0" applyNumberFormat="1"/>
    <xf numFmtId="9" fontId="0" fillId="3" borderId="0" xfId="0" applyNumberFormat="1" applyFill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302"/>
      <color rgb="FF271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Using</a:t>
            </a:r>
            <a:r>
              <a:rPr lang="en-US" baseline="0"/>
              <a:t> scatter plot to find curve fitting formula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83114610673665"/>
          <c:y val="0.17171296296296298"/>
          <c:w val="0.78905774278215224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'Original attempt'!$D$5</c:f>
              <c:strCache>
                <c:ptCount val="1"/>
                <c:pt idx="0">
                  <c:v>Some figure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'Original attempt'!$C$6:$C$15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'Original attempt'!$D$6:$D$15</c:f>
              <c:numCache>
                <c:formatCode>#,##0</c:formatCode>
                <c:ptCount val="10"/>
                <c:pt idx="0">
                  <c:v>582000</c:v>
                </c:pt>
                <c:pt idx="1">
                  <c:v>1164000</c:v>
                </c:pt>
                <c:pt idx="2">
                  <c:v>2328000</c:v>
                </c:pt>
                <c:pt idx="3">
                  <c:v>4656000</c:v>
                </c:pt>
                <c:pt idx="4">
                  <c:v>9312000</c:v>
                </c:pt>
                <c:pt idx="5">
                  <c:v>18624000</c:v>
                </c:pt>
                <c:pt idx="6">
                  <c:v>37248000</c:v>
                </c:pt>
                <c:pt idx="7">
                  <c:v>74496000</c:v>
                </c:pt>
                <c:pt idx="8">
                  <c:v>148992000</c:v>
                </c:pt>
                <c:pt idx="9">
                  <c:v>297984000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91488"/>
        <c:axId val="398786584"/>
      </c:scatterChart>
      <c:valAx>
        <c:axId val="14979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86584"/>
        <c:crosses val="autoZero"/>
        <c:crossBetween val="midCat"/>
      </c:valAx>
      <c:valAx>
        <c:axId val="39878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9148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Using</a:t>
            </a:r>
            <a:r>
              <a:rPr lang="en-US" baseline="0"/>
              <a:t> scatter plot to find exponential formula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'Job loss example'!$B$16:$B$27</c:f>
              <c:numCache>
                <c:formatCode>General</c:formatCode>
                <c:ptCount val="12"/>
                <c:pt idx="0">
                  <c:v>1</c:v>
                </c:pt>
                <c:pt idx="1">
                  <c:v>2.5</c:v>
                </c:pt>
                <c:pt idx="2">
                  <c:v>4</c:v>
                </c:pt>
                <c:pt idx="3">
                  <c:v>5.5</c:v>
                </c:pt>
                <c:pt idx="4">
                  <c:v>7</c:v>
                </c:pt>
                <c:pt idx="5">
                  <c:v>8.5</c:v>
                </c:pt>
                <c:pt idx="6">
                  <c:v>10</c:v>
                </c:pt>
                <c:pt idx="7">
                  <c:v>11.5</c:v>
                </c:pt>
                <c:pt idx="8">
                  <c:v>13</c:v>
                </c:pt>
                <c:pt idx="9">
                  <c:v>14.5</c:v>
                </c:pt>
                <c:pt idx="10">
                  <c:v>16</c:v>
                </c:pt>
                <c:pt idx="11">
                  <c:v>17.5</c:v>
                </c:pt>
              </c:numCache>
            </c:numRef>
          </c:xVal>
          <c:yVal>
            <c:numRef>
              <c:f>'Job loss example'!$C$16:$C$27</c:f>
              <c:numCache>
                <c:formatCode>#,##0</c:formatCode>
                <c:ptCount val="12"/>
                <c:pt idx="0">
                  <c:v>35000000</c:v>
                </c:pt>
                <c:pt idx="1">
                  <c:v>70000000</c:v>
                </c:pt>
                <c:pt idx="2">
                  <c:v>140000000</c:v>
                </c:pt>
                <c:pt idx="3">
                  <c:v>280000000</c:v>
                </c:pt>
                <c:pt idx="4">
                  <c:v>560000000</c:v>
                </c:pt>
                <c:pt idx="5">
                  <c:v>1120000000</c:v>
                </c:pt>
                <c:pt idx="6">
                  <c:v>2240000000</c:v>
                </c:pt>
                <c:pt idx="7">
                  <c:v>4480000000</c:v>
                </c:pt>
                <c:pt idx="8">
                  <c:v>8960000000</c:v>
                </c:pt>
                <c:pt idx="9">
                  <c:v>17920000000</c:v>
                </c:pt>
                <c:pt idx="10">
                  <c:v>35840000000</c:v>
                </c:pt>
                <c:pt idx="11">
                  <c:v>71680000000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31728"/>
        <c:axId val="150630160"/>
      </c:scatterChart>
      <c:valAx>
        <c:axId val="15063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30160"/>
        <c:crosses val="autoZero"/>
        <c:crossBetween val="midCat"/>
      </c:valAx>
      <c:valAx>
        <c:axId val="1506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31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3</xdr:row>
      <xdr:rowOff>167640</xdr:rowOff>
    </xdr:from>
    <xdr:to>
      <xdr:col>13</xdr:col>
      <xdr:colOff>381000</xdr:colOff>
      <xdr:row>32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160020</xdr:colOff>
      <xdr:row>5</xdr:row>
      <xdr:rowOff>160020</xdr:rowOff>
    </xdr:from>
    <xdr:to>
      <xdr:col>14</xdr:col>
      <xdr:colOff>464820</xdr:colOff>
      <xdr:row>20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18"/>
  <sheetViews>
    <sheetView showGridLines="0" tabSelected="1" topLeftCell="B1" workbookViewId="0">
      <selection activeCell="L2" sqref="L2"/>
    </sheetView>
  </sheetViews>
  <sheetFormatPr defaultRowHeight="14.4" x14ac:dyDescent="0.3"/>
  <cols>
    <col min="4" max="4" width="13.44140625" customWidth="1"/>
    <col min="17" max="17" width="11.44140625" customWidth="1"/>
  </cols>
  <sheetData>
    <row r="2" spans="3:19" x14ac:dyDescent="0.3">
      <c r="C2" s="5" t="s">
        <v>2</v>
      </c>
      <c r="D2" s="5"/>
      <c r="F2" s="5" t="s">
        <v>3</v>
      </c>
      <c r="G2" s="5"/>
      <c r="P2" s="5" t="s">
        <v>7</v>
      </c>
      <c r="Q2" s="5"/>
      <c r="R2" s="5"/>
      <c r="S2" s="5"/>
    </row>
    <row r="3" spans="3:19" x14ac:dyDescent="0.3">
      <c r="F3" t="s">
        <v>6</v>
      </c>
    </row>
    <row r="4" spans="3:19" x14ac:dyDescent="0.3">
      <c r="C4" s="2" t="s">
        <v>4</v>
      </c>
      <c r="D4" s="2" t="s">
        <v>5</v>
      </c>
      <c r="P4" t="s">
        <v>8</v>
      </c>
    </row>
    <row r="5" spans="3:19" x14ac:dyDescent="0.3">
      <c r="C5" s="3" t="s">
        <v>0</v>
      </c>
      <c r="D5" s="3" t="s">
        <v>1</v>
      </c>
      <c r="P5" t="s">
        <v>9</v>
      </c>
    </row>
    <row r="6" spans="3:19" x14ac:dyDescent="0.3">
      <c r="C6">
        <v>1</v>
      </c>
      <c r="D6" s="1">
        <v>582000</v>
      </c>
    </row>
    <row r="7" spans="3:19" x14ac:dyDescent="0.3">
      <c r="C7">
        <f>1+C6</f>
        <v>2</v>
      </c>
      <c r="D7" s="1">
        <f>+D6*2</f>
        <v>1164000</v>
      </c>
    </row>
    <row r="8" spans="3:19" x14ac:dyDescent="0.3">
      <c r="C8">
        <f t="shared" ref="C8:C15" si="0">1+C7</f>
        <v>3</v>
      </c>
      <c r="D8" s="1">
        <f t="shared" ref="D8:D15" si="1">+D7*2</f>
        <v>2328000</v>
      </c>
      <c r="P8" s="3" t="s">
        <v>4</v>
      </c>
      <c r="Q8" s="3" t="s">
        <v>5</v>
      </c>
      <c r="R8" t="s">
        <v>10</v>
      </c>
    </row>
    <row r="9" spans="3:19" x14ac:dyDescent="0.3">
      <c r="C9">
        <f t="shared" si="0"/>
        <v>4</v>
      </c>
      <c r="D9" s="1">
        <f t="shared" si="1"/>
        <v>4656000</v>
      </c>
      <c r="P9">
        <v>1</v>
      </c>
      <c r="Q9" s="1">
        <f>291000*EXP(0.6931*P9)</f>
        <v>581972.54156186921</v>
      </c>
      <c r="R9" s="1">
        <f>+D6-Q9</f>
        <v>27.458438130794093</v>
      </c>
    </row>
    <row r="10" spans="3:19" x14ac:dyDescent="0.3">
      <c r="C10">
        <f t="shared" si="0"/>
        <v>5</v>
      </c>
      <c r="D10" s="1">
        <f t="shared" si="1"/>
        <v>9312000</v>
      </c>
      <c r="P10">
        <f>1+P9</f>
        <v>2</v>
      </c>
      <c r="Q10" s="1">
        <f t="shared" ref="Q10:Q18" si="2">291000*EXP(0.6931*P10)</f>
        <v>1163890.1688384246</v>
      </c>
      <c r="R10" s="1">
        <f t="shared" ref="R10:R18" si="3">+D7-Q10</f>
        <v>109.83116157539189</v>
      </c>
    </row>
    <row r="11" spans="3:19" x14ac:dyDescent="0.3">
      <c r="C11">
        <f t="shared" si="0"/>
        <v>6</v>
      </c>
      <c r="D11" s="1">
        <f t="shared" si="1"/>
        <v>18624000</v>
      </c>
      <c r="P11">
        <f t="shared" ref="P11:P18" si="4">1+P10</f>
        <v>3</v>
      </c>
      <c r="Q11" s="1">
        <f t="shared" si="2"/>
        <v>2327670.5142878727</v>
      </c>
      <c r="R11" s="1">
        <f t="shared" si="3"/>
        <v>329.48571212729439</v>
      </c>
    </row>
    <row r="12" spans="3:19" x14ac:dyDescent="0.3">
      <c r="C12">
        <f t="shared" si="0"/>
        <v>7</v>
      </c>
      <c r="D12" s="1">
        <f t="shared" si="1"/>
        <v>37248000</v>
      </c>
      <c r="P12">
        <f t="shared" si="4"/>
        <v>4</v>
      </c>
      <c r="Q12" s="1">
        <f t="shared" si="2"/>
        <v>4655121.3921606066</v>
      </c>
      <c r="R12" s="1">
        <f t="shared" si="3"/>
        <v>878.60783939342946</v>
      </c>
    </row>
    <row r="13" spans="3:19" x14ac:dyDescent="0.3">
      <c r="C13">
        <f t="shared" si="0"/>
        <v>8</v>
      </c>
      <c r="D13" s="1">
        <f t="shared" si="1"/>
        <v>74496000</v>
      </c>
      <c r="P13">
        <f t="shared" si="4"/>
        <v>5</v>
      </c>
      <c r="Q13" s="1">
        <f t="shared" si="2"/>
        <v>9309803.5322155859</v>
      </c>
      <c r="R13" s="1">
        <f t="shared" si="3"/>
        <v>2196.4677844140679</v>
      </c>
    </row>
    <row r="14" spans="3:19" x14ac:dyDescent="0.3">
      <c r="C14">
        <f t="shared" si="0"/>
        <v>9</v>
      </c>
      <c r="D14" s="1">
        <f t="shared" si="1"/>
        <v>148992000</v>
      </c>
      <c r="P14">
        <f t="shared" si="4"/>
        <v>6</v>
      </c>
      <c r="Q14" s="1">
        <f t="shared" si="2"/>
        <v>18618728.601667248</v>
      </c>
      <c r="R14" s="1">
        <f t="shared" si="3"/>
        <v>5271.3983327522874</v>
      </c>
    </row>
    <row r="15" spans="3:19" x14ac:dyDescent="0.3">
      <c r="C15">
        <f t="shared" si="0"/>
        <v>10</v>
      </c>
      <c r="D15" s="1">
        <f t="shared" si="1"/>
        <v>297984000</v>
      </c>
      <c r="P15">
        <f t="shared" si="4"/>
        <v>7</v>
      </c>
      <c r="Q15" s="1">
        <f t="shared" si="2"/>
        <v>37235700.360697441</v>
      </c>
      <c r="R15" s="1">
        <f t="shared" si="3"/>
        <v>12299.639302559197</v>
      </c>
    </row>
    <row r="16" spans="3:19" x14ac:dyDescent="0.3">
      <c r="P16">
        <f t="shared" si="4"/>
        <v>8</v>
      </c>
      <c r="Q16" s="1">
        <f t="shared" si="2"/>
        <v>74467887.201894522</v>
      </c>
      <c r="R16" s="1">
        <f t="shared" si="3"/>
        <v>28112.798105478287</v>
      </c>
    </row>
    <row r="17" spans="16:18" x14ac:dyDescent="0.3">
      <c r="P17">
        <f t="shared" si="4"/>
        <v>9</v>
      </c>
      <c r="Q17" s="1">
        <f t="shared" si="2"/>
        <v>148928747.69632012</v>
      </c>
      <c r="R17" s="1">
        <f t="shared" si="3"/>
        <v>63252.30367988348</v>
      </c>
    </row>
    <row r="18" spans="16:18" x14ac:dyDescent="0.3">
      <c r="P18">
        <f t="shared" si="4"/>
        <v>10</v>
      </c>
      <c r="Q18" s="1">
        <f t="shared" si="2"/>
        <v>297843442.64073479</v>
      </c>
      <c r="R18" s="1">
        <f t="shared" si="3"/>
        <v>140557.35926520824</v>
      </c>
    </row>
  </sheetData>
  <mergeCells count="3">
    <mergeCell ref="C2:D2"/>
    <mergeCell ref="F2:G2"/>
    <mergeCell ref="P2:S2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5"/>
  <sheetViews>
    <sheetView showGridLines="0" workbookViewId="0">
      <selection activeCell="C13" sqref="C13"/>
    </sheetView>
  </sheetViews>
  <sheetFormatPr defaultRowHeight="14.4" x14ac:dyDescent="0.3"/>
  <cols>
    <col min="4" max="4" width="11.77734375" customWidth="1"/>
    <col min="14" max="14" width="11.21875" customWidth="1"/>
  </cols>
  <sheetData>
    <row r="3" spans="3:15" x14ac:dyDescent="0.3">
      <c r="C3" s="5" t="s">
        <v>13</v>
      </c>
      <c r="D3" s="5"/>
      <c r="E3" s="5"/>
      <c r="F3" s="5"/>
      <c r="I3" s="5" t="s">
        <v>14</v>
      </c>
      <c r="J3" s="5"/>
      <c r="M3" s="5" t="s">
        <v>27</v>
      </c>
      <c r="N3" s="5"/>
      <c r="O3" s="5"/>
    </row>
    <row r="4" spans="3:15" x14ac:dyDescent="0.3">
      <c r="C4" t="s">
        <v>11</v>
      </c>
      <c r="O4" t="s">
        <v>10</v>
      </c>
    </row>
    <row r="5" spans="3:15" x14ac:dyDescent="0.3">
      <c r="I5" t="s">
        <v>12</v>
      </c>
      <c r="M5">
        <v>1</v>
      </c>
      <c r="N5" s="1">
        <f>$H$15*EXP($F$15*M5)</f>
        <v>581999.99999999965</v>
      </c>
      <c r="O5" s="1">
        <f>+D16-N5</f>
        <v>0</v>
      </c>
    </row>
    <row r="6" spans="3:15" x14ac:dyDescent="0.3">
      <c r="C6" t="s">
        <v>17</v>
      </c>
      <c r="M6">
        <f>1+M5</f>
        <v>2</v>
      </c>
      <c r="N6" s="1">
        <f t="shared" ref="N6:N14" si="0">$H$15*EXP($F$15*M6)</f>
        <v>1163999.9999999995</v>
      </c>
      <c r="O6" s="1">
        <f t="shared" ref="O6:O14" si="1">+D17-N6</f>
        <v>0</v>
      </c>
    </row>
    <row r="7" spans="3:15" x14ac:dyDescent="0.3">
      <c r="C7" t="s">
        <v>18</v>
      </c>
      <c r="I7" t="s">
        <v>15</v>
      </c>
      <c r="M7">
        <f t="shared" ref="M7:M14" si="2">1+M6</f>
        <v>3</v>
      </c>
      <c r="N7" s="1">
        <f t="shared" si="0"/>
        <v>2327999.9999999995</v>
      </c>
      <c r="O7" s="1">
        <f t="shared" si="1"/>
        <v>0</v>
      </c>
    </row>
    <row r="8" spans="3:15" x14ac:dyDescent="0.3">
      <c r="C8" t="s">
        <v>19</v>
      </c>
      <c r="M8">
        <f t="shared" si="2"/>
        <v>4</v>
      </c>
      <c r="N8" s="1">
        <f t="shared" si="0"/>
        <v>4656000</v>
      </c>
      <c r="O8" s="1">
        <f t="shared" si="1"/>
        <v>0</v>
      </c>
    </row>
    <row r="9" spans="3:15" x14ac:dyDescent="0.3">
      <c r="C9" t="s">
        <v>50</v>
      </c>
      <c r="D9" t="s">
        <v>20</v>
      </c>
      <c r="I9" t="s">
        <v>16</v>
      </c>
      <c r="M9">
        <f t="shared" si="2"/>
        <v>5</v>
      </c>
      <c r="N9" s="1">
        <f t="shared" si="0"/>
        <v>9312000</v>
      </c>
      <c r="O9" s="1">
        <f t="shared" si="1"/>
        <v>0</v>
      </c>
    </row>
    <row r="10" spans="3:15" x14ac:dyDescent="0.3">
      <c r="I10" t="s">
        <v>23</v>
      </c>
      <c r="M10">
        <f t="shared" si="2"/>
        <v>6</v>
      </c>
      <c r="N10" s="1">
        <f t="shared" si="0"/>
        <v>18624000.000000011</v>
      </c>
      <c r="O10" s="1">
        <f t="shared" si="1"/>
        <v>0</v>
      </c>
    </row>
    <row r="11" spans="3:15" x14ac:dyDescent="0.3">
      <c r="C11" t="s">
        <v>24</v>
      </c>
      <c r="M11">
        <f t="shared" si="2"/>
        <v>7</v>
      </c>
      <c r="N11" s="1">
        <f t="shared" si="0"/>
        <v>37248000.00000003</v>
      </c>
      <c r="O11" s="1">
        <f t="shared" si="1"/>
        <v>0</v>
      </c>
    </row>
    <row r="12" spans="3:15" x14ac:dyDescent="0.3">
      <c r="C12" s="4" t="s">
        <v>53</v>
      </c>
      <c r="M12">
        <f t="shared" si="2"/>
        <v>8</v>
      </c>
      <c r="N12" s="1">
        <f t="shared" si="0"/>
        <v>74496000.00000006</v>
      </c>
      <c r="O12" s="1">
        <f t="shared" si="1"/>
        <v>0</v>
      </c>
    </row>
    <row r="13" spans="3:15" x14ac:dyDescent="0.3">
      <c r="F13" t="s">
        <v>19</v>
      </c>
      <c r="G13" s="1"/>
      <c r="M13">
        <f t="shared" si="2"/>
        <v>9</v>
      </c>
      <c r="N13" s="1">
        <f t="shared" si="0"/>
        <v>148992000.00000015</v>
      </c>
      <c r="O13" s="1">
        <f t="shared" si="1"/>
        <v>0</v>
      </c>
    </row>
    <row r="14" spans="3:15" x14ac:dyDescent="0.3">
      <c r="C14" s="2" t="s">
        <v>4</v>
      </c>
      <c r="D14" s="2" t="s">
        <v>5</v>
      </c>
      <c r="F14" t="s">
        <v>20</v>
      </c>
      <c r="G14" s="1" t="s">
        <v>21</v>
      </c>
      <c r="H14" t="s">
        <v>22</v>
      </c>
      <c r="M14">
        <f t="shared" si="2"/>
        <v>10</v>
      </c>
      <c r="N14" s="1">
        <f t="shared" si="0"/>
        <v>297984000.0000003</v>
      </c>
      <c r="O14" s="1">
        <f t="shared" si="1"/>
        <v>0</v>
      </c>
    </row>
    <row r="15" spans="3:15" x14ac:dyDescent="0.3">
      <c r="C15" s="3" t="s">
        <v>0</v>
      </c>
      <c r="D15" s="3" t="s">
        <v>1</v>
      </c>
      <c r="F15">
        <f t="array" ref="F15:G15">LINEST(LN(D16:D25),C16:C25,TRUE, FALSE)</f>
        <v>0.69314718055994551</v>
      </c>
      <c r="G15">
        <v>12.581078546153629</v>
      </c>
      <c r="H15">
        <f>EXP(G15)</f>
        <v>290999.99999999977</v>
      </c>
    </row>
    <row r="16" spans="3:15" x14ac:dyDescent="0.3">
      <c r="C16">
        <v>1</v>
      </c>
      <c r="D16" s="1">
        <v>582000</v>
      </c>
      <c r="M16" t="s">
        <v>48</v>
      </c>
    </row>
    <row r="17" spans="3:13" x14ac:dyDescent="0.3">
      <c r="C17">
        <f>1+C16</f>
        <v>2</v>
      </c>
      <c r="D17" s="1">
        <f>+D16*2</f>
        <v>1164000</v>
      </c>
      <c r="F17" t="s">
        <v>25</v>
      </c>
      <c r="M17" t="s">
        <v>49</v>
      </c>
    </row>
    <row r="18" spans="3:13" x14ac:dyDescent="0.3">
      <c r="C18">
        <f t="shared" ref="C18:C25" si="3">1+C17</f>
        <v>3</v>
      </c>
      <c r="D18" s="1">
        <f t="shared" ref="D18:D25" si="4">+D17*2</f>
        <v>2328000</v>
      </c>
      <c r="F18" t="s">
        <v>26</v>
      </c>
    </row>
    <row r="19" spans="3:13" x14ac:dyDescent="0.3">
      <c r="C19">
        <f t="shared" si="3"/>
        <v>4</v>
      </c>
      <c r="D19" s="1">
        <f t="shared" si="4"/>
        <v>4656000</v>
      </c>
    </row>
    <row r="20" spans="3:13" x14ac:dyDescent="0.3">
      <c r="C20">
        <f t="shared" si="3"/>
        <v>5</v>
      </c>
      <c r="D20" s="1">
        <f t="shared" si="4"/>
        <v>9312000</v>
      </c>
    </row>
    <row r="21" spans="3:13" x14ac:dyDescent="0.3">
      <c r="C21">
        <f t="shared" si="3"/>
        <v>6</v>
      </c>
      <c r="D21" s="1">
        <f t="shared" si="4"/>
        <v>18624000</v>
      </c>
    </row>
    <row r="22" spans="3:13" x14ac:dyDescent="0.3">
      <c r="C22">
        <f t="shared" si="3"/>
        <v>7</v>
      </c>
      <c r="D22" s="1">
        <f t="shared" si="4"/>
        <v>37248000</v>
      </c>
    </row>
    <row r="23" spans="3:13" x14ac:dyDescent="0.3">
      <c r="C23">
        <f t="shared" si="3"/>
        <v>8</v>
      </c>
      <c r="D23" s="1">
        <f t="shared" si="4"/>
        <v>74496000</v>
      </c>
    </row>
    <row r="24" spans="3:13" x14ac:dyDescent="0.3">
      <c r="C24">
        <f t="shared" si="3"/>
        <v>9</v>
      </c>
      <c r="D24" s="1">
        <f t="shared" si="4"/>
        <v>148992000</v>
      </c>
    </row>
    <row r="25" spans="3:13" x14ac:dyDescent="0.3">
      <c r="C25">
        <f t="shared" si="3"/>
        <v>10</v>
      </c>
      <c r="D25" s="1">
        <f t="shared" si="4"/>
        <v>297984000</v>
      </c>
    </row>
  </sheetData>
  <mergeCells count="3">
    <mergeCell ref="C3:F3"/>
    <mergeCell ref="I3:J3"/>
    <mergeCell ref="M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5"/>
  <sheetViews>
    <sheetView showGridLines="0" topLeftCell="B1" workbookViewId="0">
      <selection activeCell="C22" sqref="C22"/>
    </sheetView>
  </sheetViews>
  <sheetFormatPr defaultRowHeight="14.4" x14ac:dyDescent="0.3"/>
  <cols>
    <col min="3" max="3" width="13.109375" customWidth="1"/>
    <col min="4" max="4" width="12.88671875" customWidth="1"/>
    <col min="6" max="6" width="13.44140625" bestFit="1" customWidth="1"/>
    <col min="11" max="11" width="9.88671875" bestFit="1" customWidth="1"/>
    <col min="18" max="18" width="13.109375" customWidth="1"/>
    <col min="19" max="19" width="13" customWidth="1"/>
  </cols>
  <sheetData>
    <row r="2" spans="2:20" x14ac:dyDescent="0.3">
      <c r="B2" s="5" t="s">
        <v>37</v>
      </c>
      <c r="C2" s="5"/>
      <c r="D2" s="5"/>
      <c r="E2" s="5"/>
      <c r="I2" s="5" t="s">
        <v>38</v>
      </c>
      <c r="J2" s="5"/>
      <c r="K2" s="5"/>
      <c r="L2" s="5"/>
      <c r="Q2" s="5" t="s">
        <v>41</v>
      </c>
      <c r="R2" s="5"/>
      <c r="S2" s="5"/>
      <c r="T2" s="5"/>
    </row>
    <row r="4" spans="2:20" x14ac:dyDescent="0.3">
      <c r="B4" t="s">
        <v>31</v>
      </c>
      <c r="D4" s="1">
        <v>7000000000</v>
      </c>
      <c r="I4" t="s">
        <v>39</v>
      </c>
      <c r="Q4" t="s">
        <v>42</v>
      </c>
    </row>
    <row r="5" spans="2:20" x14ac:dyDescent="0.3">
      <c r="B5" t="s">
        <v>32</v>
      </c>
      <c r="D5" s="8">
        <v>0.5</v>
      </c>
    </row>
    <row r="6" spans="2:20" x14ac:dyDescent="0.3">
      <c r="B6" t="s">
        <v>33</v>
      </c>
      <c r="D6" s="1">
        <f>+D4*D5</f>
        <v>3500000000</v>
      </c>
      <c r="Q6" t="s">
        <v>43</v>
      </c>
    </row>
    <row r="8" spans="2:20" x14ac:dyDescent="0.3">
      <c r="B8" t="s">
        <v>34</v>
      </c>
      <c r="Q8" t="s">
        <v>4</v>
      </c>
      <c r="R8" t="s">
        <v>44</v>
      </c>
      <c r="S8" t="s">
        <v>45</v>
      </c>
      <c r="T8" t="s">
        <v>46</v>
      </c>
    </row>
    <row r="9" spans="2:20" x14ac:dyDescent="0.3">
      <c r="B9" t="s">
        <v>35</v>
      </c>
      <c r="Q9">
        <v>1</v>
      </c>
      <c r="R9" s="1">
        <f>20000000*EXP(0.4621*Q9)</f>
        <v>31748080.713848189</v>
      </c>
      <c r="S9" s="1">
        <f>+C16-R9</f>
        <v>3251919.2861518115</v>
      </c>
      <c r="T9" s="9">
        <f>+S9/C16</f>
        <v>9.2911979604337475E-2</v>
      </c>
    </row>
    <row r="10" spans="2:20" x14ac:dyDescent="0.3">
      <c r="B10" t="s">
        <v>36</v>
      </c>
      <c r="D10" s="8">
        <v>0.03</v>
      </c>
      <c r="F10" s="1">
        <f>+D10*D6</f>
        <v>105000000</v>
      </c>
      <c r="Q10">
        <f>+Q9+1.5</f>
        <v>2.5</v>
      </c>
      <c r="R10" s="1">
        <f t="shared" ref="R10:R20" si="0">20000000*EXP(0.4621*Q10)</f>
        <v>63496340.451569609</v>
      </c>
      <c r="S10" s="1">
        <f t="shared" ref="S10:S20" si="1">+C17-R10</f>
        <v>6503659.5484303907</v>
      </c>
      <c r="T10" s="9">
        <f t="shared" ref="T10:T20" si="2">+S10/C17</f>
        <v>9.2909422120434154E-2</v>
      </c>
    </row>
    <row r="11" spans="2:20" x14ac:dyDescent="0.3">
      <c r="Q11">
        <f t="shared" ref="Q11:Q21" si="3">+Q10+1.5</f>
        <v>4</v>
      </c>
      <c r="R11" s="1">
        <f t="shared" si="0"/>
        <v>126993038.95189515</v>
      </c>
      <c r="S11" s="1">
        <f t="shared" si="1"/>
        <v>13006961.048104852</v>
      </c>
      <c r="T11" s="9">
        <f t="shared" si="2"/>
        <v>9.2906864629320379E-2</v>
      </c>
    </row>
    <row r="12" spans="2:20" x14ac:dyDescent="0.3">
      <c r="B12" s="3" t="s">
        <v>4</v>
      </c>
      <c r="C12" s="6" t="s">
        <v>5</v>
      </c>
      <c r="D12" s="1"/>
      <c r="Q12">
        <f t="shared" si="3"/>
        <v>5.5</v>
      </c>
      <c r="R12" s="1">
        <f t="shared" si="0"/>
        <v>253986794.00332114</v>
      </c>
      <c r="S12" s="1">
        <f t="shared" si="1"/>
        <v>26013205.996678859</v>
      </c>
      <c r="T12" s="9">
        <f t="shared" si="2"/>
        <v>9.2904307130995928E-2</v>
      </c>
    </row>
    <row r="13" spans="2:20" x14ac:dyDescent="0.3">
      <c r="C13" s="1">
        <f>+D6</f>
        <v>3500000000</v>
      </c>
      <c r="D13" s="1" t="s">
        <v>28</v>
      </c>
      <c r="Q13">
        <f t="shared" si="3"/>
        <v>7</v>
      </c>
      <c r="R13" s="1">
        <f t="shared" si="0"/>
        <v>507975020.20974213</v>
      </c>
      <c r="S13" s="1">
        <f t="shared" si="1"/>
        <v>52024979.790257871</v>
      </c>
      <c r="T13" s="9">
        <f t="shared" si="2"/>
        <v>9.2901749625460481E-2</v>
      </c>
    </row>
    <row r="14" spans="2:20" x14ac:dyDescent="0.3">
      <c r="C14" t="s">
        <v>29</v>
      </c>
      <c r="D14" s="1"/>
      <c r="E14" t="s">
        <v>30</v>
      </c>
      <c r="F14" t="s">
        <v>40</v>
      </c>
      <c r="Q14">
        <f t="shared" si="3"/>
        <v>8.5</v>
      </c>
      <c r="R14" s="1">
        <f t="shared" si="0"/>
        <v>1015952904.8337599</v>
      </c>
      <c r="S14" s="1">
        <f t="shared" si="1"/>
        <v>104047095.1662401</v>
      </c>
      <c r="T14" s="9">
        <f t="shared" si="2"/>
        <v>9.2899192112714371E-2</v>
      </c>
    </row>
    <row r="15" spans="2:20" x14ac:dyDescent="0.3">
      <c r="B15">
        <v>0</v>
      </c>
      <c r="D15" s="1"/>
      <c r="E15" s="7">
        <f>+F15/$D$6</f>
        <v>0.03</v>
      </c>
      <c r="F15" s="1">
        <f>+F10</f>
        <v>105000000</v>
      </c>
      <c r="Q15">
        <f t="shared" si="3"/>
        <v>10</v>
      </c>
      <c r="R15" s="1">
        <f t="shared" si="0"/>
        <v>2031911538.5122235</v>
      </c>
      <c r="S15" s="1">
        <f t="shared" si="1"/>
        <v>208088461.48777652</v>
      </c>
      <c r="T15" s="9">
        <f t="shared" si="2"/>
        <v>9.2896634592757377E-2</v>
      </c>
    </row>
    <row r="16" spans="2:20" x14ac:dyDescent="0.3">
      <c r="B16">
        <v>1</v>
      </c>
      <c r="C16" s="1">
        <f>0.01*C13</f>
        <v>35000000</v>
      </c>
      <c r="D16" s="1"/>
      <c r="E16" s="7">
        <f t="shared" ref="E16:E22" si="4">IF(F16="","",+F16/$D$6)</f>
        <v>0.04</v>
      </c>
      <c r="F16" s="1">
        <f t="shared" ref="F16:F22" si="5">IF(+C16+$F$15&gt;$D$6,"",+C16+$F$15)</f>
        <v>140000000</v>
      </c>
      <c r="Q16">
        <f t="shared" si="3"/>
        <v>11.5</v>
      </c>
      <c r="R16" s="1">
        <f t="shared" si="0"/>
        <v>4063834534.7461548</v>
      </c>
      <c r="S16" s="1">
        <f t="shared" si="1"/>
        <v>416165465.25384521</v>
      </c>
      <c r="T16" s="9">
        <f t="shared" si="2"/>
        <v>9.2894077065590455E-2</v>
      </c>
    </row>
    <row r="17" spans="2:20" x14ac:dyDescent="0.3">
      <c r="B17">
        <f>+B16+1.5</f>
        <v>2.5</v>
      </c>
      <c r="C17" s="1">
        <f>+C16*2</f>
        <v>70000000</v>
      </c>
      <c r="D17" s="1"/>
      <c r="E17" s="7">
        <f t="shared" si="4"/>
        <v>0.05</v>
      </c>
      <c r="F17" s="1">
        <f t="shared" si="5"/>
        <v>175000000</v>
      </c>
      <c r="Q17">
        <f t="shared" si="3"/>
        <v>13</v>
      </c>
      <c r="R17" s="1">
        <f t="shared" si="0"/>
        <v>8127691985.0003414</v>
      </c>
      <c r="S17" s="1">
        <f t="shared" si="1"/>
        <v>832308014.99965858</v>
      </c>
      <c r="T17" s="9">
        <f t="shared" si="2"/>
        <v>9.28915195312119E-2</v>
      </c>
    </row>
    <row r="18" spans="2:20" x14ac:dyDescent="0.3">
      <c r="B18">
        <f t="shared" ref="B18:B27" si="6">+B17+1.5</f>
        <v>4</v>
      </c>
      <c r="C18" s="1">
        <f t="shared" ref="C18:C27" si="7">+C17*2</f>
        <v>140000000</v>
      </c>
      <c r="D18" s="1"/>
      <c r="E18" s="7">
        <f t="shared" si="4"/>
        <v>7.0000000000000007E-2</v>
      </c>
      <c r="F18" s="1">
        <f t="shared" si="5"/>
        <v>245000000</v>
      </c>
      <c r="Q18">
        <f t="shared" si="3"/>
        <v>14.5</v>
      </c>
      <c r="R18" s="1">
        <f t="shared" si="0"/>
        <v>16255429801.145964</v>
      </c>
      <c r="S18" s="1">
        <f t="shared" si="1"/>
        <v>1664570198.8540363</v>
      </c>
      <c r="T18" s="9">
        <f t="shared" si="2"/>
        <v>9.2888961989622557E-2</v>
      </c>
    </row>
    <row r="19" spans="2:20" x14ac:dyDescent="0.3">
      <c r="B19">
        <f t="shared" si="6"/>
        <v>5.5</v>
      </c>
      <c r="C19" s="1">
        <f t="shared" si="7"/>
        <v>280000000</v>
      </c>
      <c r="D19" s="1"/>
      <c r="E19" s="7">
        <f t="shared" si="4"/>
        <v>0.11</v>
      </c>
      <c r="F19" s="1">
        <f t="shared" si="5"/>
        <v>385000000</v>
      </c>
      <c r="Q19">
        <f t="shared" si="3"/>
        <v>16</v>
      </c>
      <c r="R19" s="1">
        <f t="shared" si="0"/>
        <v>32510951264.840923</v>
      </c>
      <c r="S19" s="1">
        <f t="shared" si="1"/>
        <v>3329048735.1590767</v>
      </c>
      <c r="T19" s="9">
        <f t="shared" si="2"/>
        <v>9.2886404440822454E-2</v>
      </c>
    </row>
    <row r="20" spans="2:20" x14ac:dyDescent="0.3">
      <c r="B20">
        <f t="shared" si="6"/>
        <v>7</v>
      </c>
      <c r="C20" s="1">
        <f t="shared" si="7"/>
        <v>560000000</v>
      </c>
      <c r="D20" s="1"/>
      <c r="E20" s="7">
        <f t="shared" si="4"/>
        <v>0.19</v>
      </c>
      <c r="F20" s="1">
        <f t="shared" si="5"/>
        <v>665000000</v>
      </c>
      <c r="Q20">
        <f t="shared" si="3"/>
        <v>17.5</v>
      </c>
      <c r="R20" s="1">
        <f t="shared" si="0"/>
        <v>65022085855.296715</v>
      </c>
      <c r="S20" s="1">
        <f t="shared" si="1"/>
        <v>6657914144.7032852</v>
      </c>
      <c r="T20" s="9">
        <f t="shared" si="2"/>
        <v>9.2883846884811452E-2</v>
      </c>
    </row>
    <row r="21" spans="2:20" x14ac:dyDescent="0.3">
      <c r="B21">
        <f t="shared" si="6"/>
        <v>8.5</v>
      </c>
      <c r="C21" s="1">
        <f t="shared" si="7"/>
        <v>1120000000</v>
      </c>
      <c r="D21" s="1"/>
      <c r="E21" s="7">
        <f t="shared" si="4"/>
        <v>0.35</v>
      </c>
      <c r="F21" s="1">
        <f t="shared" si="5"/>
        <v>1225000000</v>
      </c>
    </row>
    <row r="22" spans="2:20" x14ac:dyDescent="0.3">
      <c r="B22">
        <f t="shared" si="6"/>
        <v>10</v>
      </c>
      <c r="C22" s="1">
        <f t="shared" si="7"/>
        <v>2240000000</v>
      </c>
      <c r="D22" s="1"/>
      <c r="E22" s="7">
        <f t="shared" si="4"/>
        <v>0.67</v>
      </c>
      <c r="F22" s="1">
        <f t="shared" si="5"/>
        <v>2345000000</v>
      </c>
    </row>
    <row r="23" spans="2:20" x14ac:dyDescent="0.3">
      <c r="B23">
        <f t="shared" si="6"/>
        <v>11.5</v>
      </c>
      <c r="C23" s="1">
        <f t="shared" si="7"/>
        <v>4480000000</v>
      </c>
      <c r="D23" s="1"/>
      <c r="E23" s="7" t="str">
        <f>IF(F23="","",+F23/$D$6)</f>
        <v/>
      </c>
      <c r="F23" s="1" t="str">
        <f>IF(+C23+$F$15&gt;$D$6,"",+C23+$F$15)</f>
        <v/>
      </c>
    </row>
    <row r="24" spans="2:20" x14ac:dyDescent="0.3">
      <c r="B24">
        <f t="shared" si="6"/>
        <v>13</v>
      </c>
      <c r="C24" s="1">
        <f t="shared" si="7"/>
        <v>8960000000</v>
      </c>
      <c r="D24" s="1"/>
      <c r="E24" s="7" t="str">
        <f t="shared" ref="E24:E27" si="8">IF(F24="","",+F24/$D$6)</f>
        <v/>
      </c>
      <c r="F24" s="1" t="str">
        <f t="shared" ref="F24:F27" si="9">IF(+C24+$F$15&gt;$D$6,"",+C24+$F$15)</f>
        <v/>
      </c>
    </row>
    <row r="25" spans="2:20" x14ac:dyDescent="0.3">
      <c r="B25">
        <f t="shared" si="6"/>
        <v>14.5</v>
      </c>
      <c r="C25" s="1">
        <f t="shared" si="7"/>
        <v>17920000000</v>
      </c>
      <c r="D25" s="1"/>
      <c r="E25" s="7" t="str">
        <f t="shared" si="8"/>
        <v/>
      </c>
      <c r="F25" s="1" t="str">
        <f t="shared" si="9"/>
        <v/>
      </c>
    </row>
    <row r="26" spans="2:20" x14ac:dyDescent="0.3">
      <c r="B26">
        <f t="shared" si="6"/>
        <v>16</v>
      </c>
      <c r="C26" s="1">
        <f t="shared" si="7"/>
        <v>35840000000</v>
      </c>
      <c r="D26" s="1"/>
      <c r="E26" s="7" t="str">
        <f t="shared" si="8"/>
        <v/>
      </c>
      <c r="F26" s="1" t="str">
        <f t="shared" si="9"/>
        <v/>
      </c>
    </row>
    <row r="27" spans="2:20" x14ac:dyDescent="0.3">
      <c r="B27">
        <f t="shared" si="6"/>
        <v>17.5</v>
      </c>
      <c r="C27" s="1">
        <f t="shared" si="7"/>
        <v>71680000000</v>
      </c>
      <c r="D27" s="1"/>
      <c r="E27" s="7" t="str">
        <f t="shared" si="8"/>
        <v/>
      </c>
      <c r="F27" s="1" t="str">
        <f t="shared" si="9"/>
        <v/>
      </c>
    </row>
    <row r="30" spans="2:20" x14ac:dyDescent="0.3">
      <c r="I30" s="5" t="s">
        <v>47</v>
      </c>
      <c r="J30" s="5"/>
      <c r="K30" s="5"/>
      <c r="L30" s="5"/>
      <c r="Q30" s="5" t="s">
        <v>55</v>
      </c>
      <c r="R30" s="5"/>
      <c r="S30" s="5"/>
      <c r="T30" s="5"/>
    </row>
    <row r="32" spans="2:20" x14ac:dyDescent="0.3">
      <c r="I32" s="4" t="s">
        <v>51</v>
      </c>
      <c r="Q32" t="s">
        <v>54</v>
      </c>
    </row>
    <row r="33" spans="9:19" x14ac:dyDescent="0.3">
      <c r="Q33" t="s">
        <v>4</v>
      </c>
      <c r="R33" t="s">
        <v>44</v>
      </c>
      <c r="S33" t="s">
        <v>10</v>
      </c>
    </row>
    <row r="34" spans="9:19" x14ac:dyDescent="0.3">
      <c r="I34" t="s">
        <v>12</v>
      </c>
      <c r="Q34">
        <v>1</v>
      </c>
      <c r="R34" s="1">
        <f>$K$40*EXP($I$40*Q34)</f>
        <v>35000000.000000112</v>
      </c>
      <c r="S34" s="1">
        <f>+C16-R34</f>
        <v>-1.1175870895385742E-7</v>
      </c>
    </row>
    <row r="35" spans="9:19" x14ac:dyDescent="0.3">
      <c r="I35" t="s">
        <v>16</v>
      </c>
      <c r="Q35">
        <f>+Q34+1.5</f>
        <v>2.5</v>
      </c>
      <c r="R35" s="1">
        <f t="shared" ref="R35:R45" si="10">$K$40*EXP($I$40*Q35)</f>
        <v>70000000.000000253</v>
      </c>
      <c r="S35" s="1">
        <f t="shared" ref="S35:S45" si="11">+C17-R35</f>
        <v>-2.5331974029541016E-7</v>
      </c>
    </row>
    <row r="36" spans="9:19" x14ac:dyDescent="0.3">
      <c r="I36" t="s">
        <v>52</v>
      </c>
      <c r="Q36">
        <f t="shared" ref="Q36:Q45" si="12">+Q35+1.5</f>
        <v>4</v>
      </c>
      <c r="R36" s="1">
        <f t="shared" si="10"/>
        <v>140000000.00000051</v>
      </c>
      <c r="S36" s="1">
        <f t="shared" si="11"/>
        <v>-5.0663948059082031E-7</v>
      </c>
    </row>
    <row r="37" spans="9:19" x14ac:dyDescent="0.3">
      <c r="Q37">
        <f t="shared" si="12"/>
        <v>5.5</v>
      </c>
      <c r="R37" s="1">
        <f t="shared" si="10"/>
        <v>280000000.00000101</v>
      </c>
      <c r="S37" s="1">
        <f t="shared" si="11"/>
        <v>-1.0132789611816406E-6</v>
      </c>
    </row>
    <row r="38" spans="9:19" x14ac:dyDescent="0.3">
      <c r="I38" t="s">
        <v>19</v>
      </c>
      <c r="J38" s="1"/>
      <c r="Q38">
        <f t="shared" si="12"/>
        <v>7</v>
      </c>
      <c r="R38" s="1">
        <f t="shared" si="10"/>
        <v>560000000.00000215</v>
      </c>
      <c r="S38" s="1">
        <f t="shared" si="11"/>
        <v>-2.1457672119140625E-6</v>
      </c>
    </row>
    <row r="39" spans="9:19" x14ac:dyDescent="0.3">
      <c r="I39" t="s">
        <v>20</v>
      </c>
      <c r="J39" s="1" t="s">
        <v>21</v>
      </c>
      <c r="K39" t="s">
        <v>22</v>
      </c>
      <c r="Q39">
        <f t="shared" si="12"/>
        <v>8.5</v>
      </c>
      <c r="R39" s="1">
        <f t="shared" si="10"/>
        <v>1120000000.0000048</v>
      </c>
      <c r="S39" s="1">
        <f t="shared" si="11"/>
        <v>-4.76837158203125E-6</v>
      </c>
    </row>
    <row r="40" spans="9:19" x14ac:dyDescent="0.3">
      <c r="I40">
        <f t="array" ref="I40:J40">LINEST(LN(C16:C27),B16:B27,TRUE,FALSE)</f>
        <v>0.46209812037329701</v>
      </c>
      <c r="J40">
        <v>16.908760499080394</v>
      </c>
      <c r="K40" s="1">
        <f>EXP(J40)</f>
        <v>22048618.373160347</v>
      </c>
      <c r="Q40">
        <f t="shared" si="12"/>
        <v>10</v>
      </c>
      <c r="R40" s="1">
        <f t="shared" si="10"/>
        <v>2240000000.0000105</v>
      </c>
      <c r="S40" s="1">
        <f t="shared" si="11"/>
        <v>-1.049041748046875E-5</v>
      </c>
    </row>
    <row r="41" spans="9:19" x14ac:dyDescent="0.3">
      <c r="Q41">
        <f t="shared" si="12"/>
        <v>11.5</v>
      </c>
      <c r="R41" s="1">
        <f t="shared" si="10"/>
        <v>4480000000.0000219</v>
      </c>
      <c r="S41" s="1">
        <f t="shared" si="11"/>
        <v>-2.193450927734375E-5</v>
      </c>
    </row>
    <row r="42" spans="9:19" x14ac:dyDescent="0.3">
      <c r="I42" t="s">
        <v>54</v>
      </c>
      <c r="Q42">
        <f t="shared" si="12"/>
        <v>13</v>
      </c>
      <c r="R42" s="1">
        <f t="shared" si="10"/>
        <v>8960000000.0000439</v>
      </c>
      <c r="S42" s="1">
        <f t="shared" si="11"/>
        <v>-4.38690185546875E-5</v>
      </c>
    </row>
    <row r="43" spans="9:19" x14ac:dyDescent="0.3">
      <c r="Q43">
        <f t="shared" si="12"/>
        <v>14.5</v>
      </c>
      <c r="R43" s="1">
        <f t="shared" si="10"/>
        <v>17920000000.000092</v>
      </c>
      <c r="S43" s="1">
        <f t="shared" si="11"/>
        <v>-9.1552734375E-5</v>
      </c>
    </row>
    <row r="44" spans="9:19" x14ac:dyDescent="0.3">
      <c r="Q44">
        <f t="shared" si="12"/>
        <v>16</v>
      </c>
      <c r="R44" s="1">
        <f t="shared" si="10"/>
        <v>35840000000.000183</v>
      </c>
      <c r="S44" s="1">
        <f t="shared" si="11"/>
        <v>-1.8310546875E-4</v>
      </c>
    </row>
    <row r="45" spans="9:19" x14ac:dyDescent="0.3">
      <c r="Q45">
        <f t="shared" si="12"/>
        <v>17.5</v>
      </c>
      <c r="R45" s="1">
        <f t="shared" si="10"/>
        <v>71680000000.000366</v>
      </c>
      <c r="S45" s="1">
        <f t="shared" si="11"/>
        <v>-3.662109375E-4</v>
      </c>
    </row>
  </sheetData>
  <mergeCells count="5">
    <mergeCell ref="B2:E2"/>
    <mergeCell ref="I2:L2"/>
    <mergeCell ref="Q2:T2"/>
    <mergeCell ref="I30:L30"/>
    <mergeCell ref="Q30:T30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 attempt</vt:lpstr>
      <vt:lpstr>Curve fitting</vt:lpstr>
      <vt:lpstr>Job loss 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Frizzell</dc:creator>
  <cp:lastModifiedBy>Veronique Frizzell</cp:lastModifiedBy>
  <dcterms:created xsi:type="dcterms:W3CDTF">2019-05-14T01:33:48Z</dcterms:created>
  <dcterms:modified xsi:type="dcterms:W3CDTF">2019-05-18T03:23:17Z</dcterms:modified>
</cp:coreProperties>
</file>