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que\Documents\Veronique New\Website\Exploratorium\"/>
    </mc:Choice>
  </mc:AlternateContent>
  <bookViews>
    <workbookView xWindow="0" yWindow="0" windowWidth="23040" windowHeight="9384" activeTab="1"/>
  </bookViews>
  <sheets>
    <sheet name="Exponential example" sheetId="1" r:id="rId1"/>
    <sheet name="Stimulate exp loss of job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9" i="3" l="1"/>
  <c r="M79" i="3"/>
  <c r="L79" i="3"/>
  <c r="N20" i="3"/>
  <c r="B136" i="3" l="1"/>
  <c r="B137" i="3" s="1"/>
  <c r="B138" i="3" s="1"/>
  <c r="B139" i="3" s="1"/>
  <c r="B140" i="3" s="1"/>
  <c r="B141" i="3" s="1"/>
  <c r="B142" i="3" s="1"/>
  <c r="B143" i="3" s="1"/>
  <c r="B144" i="3" s="1"/>
  <c r="B145" i="3" s="1"/>
  <c r="B135" i="3"/>
  <c r="C131" i="3"/>
  <c r="C134" i="3" s="1"/>
  <c r="K124" i="3"/>
  <c r="L125" i="3" s="1"/>
  <c r="B111" i="3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L103" i="3"/>
  <c r="F109" i="3" s="1"/>
  <c r="K102" i="3"/>
  <c r="C107" i="3" s="1"/>
  <c r="C110" i="3" s="1"/>
  <c r="L73" i="3"/>
  <c r="I59" i="3"/>
  <c r="I60" i="3" s="1"/>
  <c r="I61" i="3" s="1"/>
  <c r="I62" i="3" s="1"/>
  <c r="I63" i="3" s="1"/>
  <c r="I64" i="3" s="1"/>
  <c r="I65" i="3" s="1"/>
  <c r="I66" i="3" s="1"/>
  <c r="I58" i="3"/>
  <c r="J57" i="3"/>
  <c r="M54" i="3"/>
  <c r="L54" i="3"/>
  <c r="K54" i="3"/>
  <c r="L53" i="3"/>
  <c r="M53" i="3" s="1"/>
  <c r="L52" i="3"/>
  <c r="M52" i="3" s="1"/>
  <c r="I38" i="3"/>
  <c r="I37" i="3"/>
  <c r="M35" i="3"/>
  <c r="J35" i="3"/>
  <c r="J36" i="3" s="1"/>
  <c r="L32" i="3"/>
  <c r="M32" i="3" s="1"/>
  <c r="M31" i="3"/>
  <c r="L31" i="3"/>
  <c r="K31" i="3"/>
  <c r="K36" i="3" s="1"/>
  <c r="J19" i="3"/>
  <c r="J20" i="3" s="1"/>
  <c r="J21" i="3" s="1"/>
  <c r="J22" i="3" s="1"/>
  <c r="J23" i="3" s="1"/>
  <c r="J24" i="3" s="1"/>
  <c r="J25" i="3" s="1"/>
  <c r="K17" i="3"/>
  <c r="L17" i="3" s="1"/>
  <c r="L13" i="3"/>
  <c r="M57" i="3" l="1"/>
  <c r="M58" i="3" s="1"/>
  <c r="K57" i="3"/>
  <c r="K65" i="3" s="1"/>
  <c r="K18" i="3"/>
  <c r="L18" i="3" s="1"/>
  <c r="M62" i="3"/>
  <c r="M61" i="3"/>
  <c r="M64" i="3"/>
  <c r="M59" i="3"/>
  <c r="M63" i="3"/>
  <c r="C111" i="3"/>
  <c r="F110" i="3"/>
  <c r="E110" i="3" s="1"/>
  <c r="I39" i="3"/>
  <c r="K64" i="3"/>
  <c r="K60" i="3"/>
  <c r="K58" i="3"/>
  <c r="M36" i="3"/>
  <c r="L36" i="3"/>
  <c r="J37" i="3"/>
  <c r="J38" i="3" s="1"/>
  <c r="E109" i="3"/>
  <c r="C135" i="3"/>
  <c r="K35" i="3"/>
  <c r="K81" i="3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J81" i="3"/>
  <c r="J82" i="3" s="1"/>
  <c r="J83" i="3" s="1"/>
  <c r="J84" i="3" s="1"/>
  <c r="J85" i="3" s="1"/>
  <c r="J86" i="3" s="1"/>
  <c r="J87" i="3" s="1"/>
  <c r="J88" i="3" s="1"/>
  <c r="J89" i="3" s="1"/>
  <c r="J90" i="3" s="1"/>
  <c r="J91" i="3" s="1"/>
  <c r="I81" i="3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L75" i="3"/>
  <c r="J109" i="3"/>
  <c r="K109" i="3" s="1"/>
  <c r="L35" i="3"/>
  <c r="F133" i="3"/>
  <c r="E133" i="3" s="1"/>
  <c r="J131" i="3"/>
  <c r="K131" i="3" s="1"/>
  <c r="L57" i="3"/>
  <c r="K62" i="3" l="1"/>
  <c r="K63" i="3"/>
  <c r="M60" i="3"/>
  <c r="M66" i="3"/>
  <c r="K66" i="3"/>
  <c r="K61" i="3"/>
  <c r="K59" i="3"/>
  <c r="M65" i="3"/>
  <c r="K19" i="3"/>
  <c r="K20" i="3" s="1"/>
  <c r="L63" i="3"/>
  <c r="J63" i="3" s="1"/>
  <c r="L59" i="3"/>
  <c r="L66" i="3"/>
  <c r="L62" i="3"/>
  <c r="J62" i="3" s="1"/>
  <c r="L58" i="3"/>
  <c r="J58" i="3" s="1"/>
  <c r="L65" i="3"/>
  <c r="L61" i="3"/>
  <c r="L64" i="3"/>
  <c r="J64" i="3" s="1"/>
  <c r="L60" i="3"/>
  <c r="J60" i="3" s="1"/>
  <c r="C136" i="3"/>
  <c r="F135" i="3"/>
  <c r="E135" i="3" s="1"/>
  <c r="F111" i="3"/>
  <c r="E111" i="3" s="1"/>
  <c r="C112" i="3"/>
  <c r="L38" i="3"/>
  <c r="K38" i="3"/>
  <c r="M38" i="3"/>
  <c r="M90" i="3"/>
  <c r="M88" i="3"/>
  <c r="M86" i="3"/>
  <c r="M84" i="3"/>
  <c r="M82" i="3"/>
  <c r="N91" i="3"/>
  <c r="L90" i="3"/>
  <c r="N89" i="3"/>
  <c r="L88" i="3"/>
  <c r="N87" i="3"/>
  <c r="L86" i="3"/>
  <c r="N85" i="3"/>
  <c r="L84" i="3"/>
  <c r="N83" i="3"/>
  <c r="L82" i="3"/>
  <c r="N81" i="3"/>
  <c r="L80" i="3"/>
  <c r="M80" i="3" s="1"/>
  <c r="N80" i="3" s="1"/>
  <c r="M91" i="3"/>
  <c r="M89" i="3"/>
  <c r="M87" i="3"/>
  <c r="M85" i="3"/>
  <c r="M83" i="3"/>
  <c r="M81" i="3"/>
  <c r="L91" i="3"/>
  <c r="N88" i="3"/>
  <c r="L83" i="3"/>
  <c r="N84" i="3"/>
  <c r="N90" i="3"/>
  <c r="L85" i="3"/>
  <c r="N82" i="3"/>
  <c r="L87" i="3"/>
  <c r="L89" i="3"/>
  <c r="N86" i="3"/>
  <c r="L81" i="3"/>
  <c r="K37" i="3"/>
  <c r="M37" i="3"/>
  <c r="L37" i="3"/>
  <c r="I40" i="3"/>
  <c r="J39" i="3"/>
  <c r="F134" i="3"/>
  <c r="E134" i="3" s="1"/>
  <c r="J65" i="3" l="1"/>
  <c r="J59" i="3"/>
  <c r="J61" i="3"/>
  <c r="J66" i="3"/>
  <c r="L19" i="3"/>
  <c r="J40" i="3"/>
  <c r="I41" i="3"/>
  <c r="C113" i="3"/>
  <c r="F112" i="3"/>
  <c r="E112" i="3" s="1"/>
  <c r="F136" i="3"/>
  <c r="E136" i="3" s="1"/>
  <c r="C137" i="3"/>
  <c r="K21" i="3"/>
  <c r="L20" i="3"/>
  <c r="M39" i="3"/>
  <c r="L39" i="3"/>
  <c r="K39" i="3"/>
  <c r="C114" i="3" l="1"/>
  <c r="F113" i="3"/>
  <c r="E113" i="3" s="1"/>
  <c r="I42" i="3"/>
  <c r="J41" i="3"/>
  <c r="C138" i="3"/>
  <c r="F137" i="3"/>
  <c r="E137" i="3" s="1"/>
  <c r="K22" i="3"/>
  <c r="L21" i="3"/>
  <c r="M40" i="3"/>
  <c r="L40" i="3"/>
  <c r="K40" i="3"/>
  <c r="L22" i="3" l="1"/>
  <c r="K23" i="3"/>
  <c r="L41" i="3"/>
  <c r="K41" i="3"/>
  <c r="M41" i="3"/>
  <c r="I43" i="3"/>
  <c r="J42" i="3"/>
  <c r="C139" i="3"/>
  <c r="F138" i="3"/>
  <c r="E138" i="3" s="1"/>
  <c r="C115" i="3"/>
  <c r="F114" i="3"/>
  <c r="E114" i="3" s="1"/>
  <c r="F115" i="3" l="1"/>
  <c r="E115" i="3" s="1"/>
  <c r="C116" i="3"/>
  <c r="C140" i="3"/>
  <c r="F139" i="3"/>
  <c r="E139" i="3" s="1"/>
  <c r="K24" i="3"/>
  <c r="L23" i="3"/>
  <c r="I44" i="3"/>
  <c r="J43" i="3"/>
  <c r="K42" i="3"/>
  <c r="M42" i="3"/>
  <c r="L42" i="3"/>
  <c r="C12" i="1"/>
  <c r="D7" i="1"/>
  <c r="D11" i="1" s="1"/>
  <c r="K25" i="3" l="1"/>
  <c r="L24" i="3"/>
  <c r="M43" i="3"/>
  <c r="L43" i="3"/>
  <c r="K43" i="3"/>
  <c r="C117" i="3"/>
  <c r="F116" i="3"/>
  <c r="E116" i="3" s="1"/>
  <c r="J44" i="3"/>
  <c r="F140" i="3"/>
  <c r="E140" i="3" s="1"/>
  <c r="C141" i="3"/>
  <c r="D12" i="1"/>
  <c r="C13" i="1"/>
  <c r="M44" i="3" l="1"/>
  <c r="L44" i="3"/>
  <c r="K44" i="3"/>
  <c r="C142" i="3"/>
  <c r="F141" i="3"/>
  <c r="E141" i="3" s="1"/>
  <c r="C118" i="3"/>
  <c r="F117" i="3"/>
  <c r="E117" i="3" s="1"/>
  <c r="C14" i="1"/>
  <c r="D13" i="1"/>
  <c r="C119" i="3" l="1"/>
  <c r="F118" i="3"/>
  <c r="E118" i="3" s="1"/>
  <c r="C143" i="3"/>
  <c r="F142" i="3"/>
  <c r="E142" i="3" s="1"/>
  <c r="C15" i="1"/>
  <c r="D14" i="1"/>
  <c r="C144" i="3" l="1"/>
  <c r="F143" i="3"/>
  <c r="E143" i="3" s="1"/>
  <c r="F119" i="3"/>
  <c r="E119" i="3" s="1"/>
  <c r="C120" i="3"/>
  <c r="C16" i="1"/>
  <c r="D15" i="1"/>
  <c r="C121" i="3" l="1"/>
  <c r="F121" i="3" s="1"/>
  <c r="E121" i="3" s="1"/>
  <c r="F120" i="3"/>
  <c r="E120" i="3" s="1"/>
  <c r="F144" i="3"/>
  <c r="E144" i="3" s="1"/>
  <c r="C145" i="3"/>
  <c r="F145" i="3" s="1"/>
  <c r="E145" i="3" s="1"/>
  <c r="C17" i="1"/>
  <c r="D16" i="1"/>
  <c r="C18" i="1" l="1"/>
  <c r="D17" i="1"/>
  <c r="C19" i="1" l="1"/>
  <c r="D18" i="1"/>
  <c r="C20" i="1" l="1"/>
  <c r="D19" i="1"/>
  <c r="C21" i="1" l="1"/>
  <c r="D20" i="1"/>
  <c r="C22" i="1" l="1"/>
  <c r="D21" i="1"/>
  <c r="C23" i="1" l="1"/>
  <c r="D22" i="1"/>
  <c r="C24" i="1" l="1"/>
  <c r="D23" i="1"/>
  <c r="C25" i="1" l="1"/>
  <c r="D24" i="1"/>
  <c r="C26" i="1" l="1"/>
  <c r="D25" i="1"/>
  <c r="C27" i="1" l="1"/>
  <c r="D26" i="1"/>
  <c r="C28" i="1" l="1"/>
  <c r="D27" i="1"/>
  <c r="C29" i="1" l="1"/>
  <c r="D28" i="1"/>
  <c r="C30" i="1" l="1"/>
  <c r="D29" i="1"/>
  <c r="C31" i="1" l="1"/>
  <c r="D30" i="1"/>
  <c r="C32" i="1" l="1"/>
  <c r="D31" i="1"/>
  <c r="C33" i="1" l="1"/>
  <c r="D32" i="1"/>
  <c r="C34" i="1" l="1"/>
  <c r="D33" i="1"/>
  <c r="C35" i="1" l="1"/>
  <c r="D34" i="1"/>
  <c r="C36" i="1" l="1"/>
  <c r="D35" i="1"/>
  <c r="C37" i="1" l="1"/>
  <c r="D36" i="1"/>
  <c r="C38" i="1" l="1"/>
  <c r="D37" i="1"/>
  <c r="C39" i="1" l="1"/>
  <c r="D38" i="1"/>
  <c r="C40" i="1" l="1"/>
  <c r="D39" i="1"/>
  <c r="C41" i="1" l="1"/>
  <c r="D41" i="1" s="1"/>
  <c r="D40" i="1"/>
  <c r="C127" i="3" l="1" a="1"/>
  <c r="C127" i="3"/>
  <c r="D127" i="3"/>
  <c r="E127" i="3"/>
  <c r="I115" i="3"/>
  <c r="J115" i="3"/>
  <c r="K115" i="3"/>
  <c r="I111" i="3"/>
  <c r="J111" i="3"/>
  <c r="K111" i="3"/>
  <c r="I119" i="3"/>
  <c r="J119" i="3"/>
  <c r="K119" i="3"/>
  <c r="I110" i="3"/>
  <c r="J110" i="3"/>
  <c r="K110" i="3"/>
  <c r="I114" i="3"/>
  <c r="J114" i="3"/>
  <c r="K114" i="3"/>
  <c r="I118" i="3"/>
  <c r="J118" i="3"/>
  <c r="K118" i="3"/>
  <c r="I113" i="3"/>
  <c r="J113" i="3"/>
  <c r="K113" i="3"/>
  <c r="I117" i="3"/>
  <c r="J117" i="3"/>
  <c r="K117" i="3"/>
  <c r="I112" i="3"/>
  <c r="J112" i="3"/>
  <c r="K112" i="3"/>
  <c r="I116" i="3"/>
  <c r="J116" i="3"/>
  <c r="K116" i="3"/>
  <c r="I120" i="3"/>
  <c r="J120" i="3"/>
  <c r="K120" i="3"/>
  <c r="C151" i="3" a="1"/>
  <c r="C151" i="3"/>
  <c r="D151" i="3"/>
  <c r="E151" i="3"/>
  <c r="I136" i="3"/>
  <c r="J136" i="3"/>
  <c r="K136" i="3"/>
  <c r="I140" i="3"/>
  <c r="J140" i="3"/>
  <c r="K140" i="3"/>
  <c r="I133" i="3"/>
  <c r="J133" i="3"/>
  <c r="K133" i="3"/>
  <c r="I144" i="3"/>
  <c r="J144" i="3"/>
  <c r="K144" i="3"/>
  <c r="I135" i="3"/>
  <c r="J135" i="3"/>
  <c r="K135" i="3"/>
  <c r="I139" i="3"/>
  <c r="J139" i="3"/>
  <c r="K139" i="3"/>
  <c r="I143" i="3"/>
  <c r="J143" i="3"/>
  <c r="K143" i="3"/>
  <c r="I147" i="3"/>
  <c r="J147" i="3"/>
  <c r="K147" i="3"/>
  <c r="I134" i="3"/>
  <c r="J134" i="3"/>
  <c r="K134" i="3"/>
  <c r="I138" i="3"/>
  <c r="J138" i="3"/>
  <c r="K138" i="3"/>
  <c r="I142" i="3"/>
  <c r="J142" i="3"/>
  <c r="K142" i="3"/>
  <c r="I146" i="3"/>
  <c r="J146" i="3"/>
  <c r="K146" i="3"/>
  <c r="I132" i="3"/>
  <c r="J132" i="3"/>
  <c r="K132" i="3"/>
  <c r="I137" i="3"/>
  <c r="J137" i="3"/>
  <c r="K137" i="3"/>
  <c r="I141" i="3"/>
  <c r="J141" i="3"/>
  <c r="K141" i="3"/>
  <c r="I145" i="3"/>
  <c r="J145" i="3"/>
  <c r="K145" i="3"/>
</calcChain>
</file>

<file path=xl/sharedStrings.xml><?xml version="1.0" encoding="utf-8"?>
<sst xmlns="http://schemas.openxmlformats.org/spreadsheetml/2006/main" count="123" uniqueCount="68">
  <si>
    <t>kilometers</t>
  </si>
  <si>
    <t>meters</t>
  </si>
  <si>
    <t>Earth's circumference</t>
  </si>
  <si>
    <t>Source: www.universetoday.com</t>
  </si>
  <si>
    <t>Steps</t>
  </si>
  <si>
    <t>Meters</t>
  </si>
  <si>
    <t>Times around the world</t>
  </si>
  <si>
    <t>Impact of Exponential</t>
  </si>
  <si>
    <t>Formula</t>
  </si>
  <si>
    <t>Apply exponential impact to jobs</t>
  </si>
  <si>
    <t>roughly</t>
  </si>
  <si>
    <t>A. assume 50% of population are children; therefore 50% are considered working folks</t>
  </si>
  <si>
    <t xml:space="preserve">   Assume steady state of birth = death so population remains steady at 7 billion - just to simplify</t>
  </si>
  <si>
    <t>Year</t>
  </si>
  <si>
    <t>xxxx</t>
  </si>
  <si>
    <t>Exploration 1: Changing the initial working population</t>
  </si>
  <si>
    <t>Initial unemployment</t>
  </si>
  <si>
    <t>---------------&gt;</t>
  </si>
  <si>
    <t>Robots take over 1% of all filled in jobs</t>
  </si>
  <si>
    <t>Potential working population</t>
  </si>
  <si>
    <t>Unemployed</t>
  </si>
  <si>
    <t>Unemploy rate</t>
  </si>
  <si>
    <t>Robot takes over</t>
  </si>
  <si>
    <t>Game over</t>
  </si>
  <si>
    <t>Current world pop</t>
  </si>
  <si>
    <t>Alter the assumption of % of children</t>
  </si>
  <si>
    <t>% children</t>
  </si>
  <si>
    <t>Working pop</t>
  </si>
  <si>
    <t>Light green for altering your initial conditions</t>
  </si>
  <si>
    <t>Since initial unemployment rate or % of children makes no difference, % will lead to same results no matter the initial conditions.</t>
  </si>
  <si>
    <t>1st yr robot takeover</t>
  </si>
  <si>
    <t>Unemployed out of the potential working pop</t>
  </si>
  <si>
    <t>Robots take over 35 mil on top of initial unemployed</t>
  </si>
  <si>
    <t>Robots take over 70 mil on top of initial unemployed</t>
  </si>
  <si>
    <t>So assume same initial # of jobs loss in first year and double #s, not percentages: 35,000,000 or 1% of working pop of 35 mil</t>
  </si>
  <si>
    <t>Game over for  70%</t>
  </si>
  <si>
    <t>Game over for 50 and 60%</t>
  </si>
  <si>
    <t xml:space="preserve">It's always game over around 6th/7th </t>
  </si>
  <si>
    <t>year</t>
  </si>
  <si>
    <t>Alter the initial # of jobs robots take over and double from there,  but stay away from doubling of % (% leads to same results)</t>
  </si>
  <si>
    <t>Robots take over</t>
  </si>
  <si>
    <t>Unemployed rate</t>
  </si>
  <si>
    <t>Initial starting</t>
  </si>
  <si>
    <t>point:</t>
  </si>
  <si>
    <t>B. Again assume 50% of population are children; therefore 50% are considered working folks</t>
  </si>
  <si>
    <t xml:space="preserve">   Assume it takes 1.5 years to double the # of jobs robot takes over</t>
  </si>
  <si>
    <t>Game over for robot initial at 1%</t>
  </si>
  <si>
    <t>Game over for robot initial at .1%</t>
  </si>
  <si>
    <t>Game over for robot initial at .5 and 1%</t>
  </si>
  <si>
    <t>Robots starts off at 1% of working pop/jobs are taken over</t>
  </si>
  <si>
    <t>rate</t>
  </si>
  <si>
    <t>y</t>
  </si>
  <si>
    <t>x</t>
  </si>
  <si>
    <t>robot takeover</t>
  </si>
  <si>
    <t>working pop</t>
  </si>
  <si>
    <t>Unemploy</t>
  </si>
  <si>
    <t>Half life is doubling every 1.5 years rather than every year</t>
  </si>
  <si>
    <t>game over</t>
  </si>
  <si>
    <t>Exploration 2: Changing the "half life" of when the doubling occurs</t>
  </si>
  <si>
    <t>y=a*e^(b*x)</t>
  </si>
  <si>
    <t>ln(y)=ln(a) + bx</t>
  </si>
  <si>
    <t>b</t>
  </si>
  <si>
    <t>ln(a)</t>
  </si>
  <si>
    <t>a</t>
  </si>
  <si>
    <t>a=e^(ln(a))</t>
  </si>
  <si>
    <t>Outputs</t>
  </si>
  <si>
    <t>Half life is doubling every 2 years rather than every year</t>
  </si>
  <si>
    <t>almost once around the 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</si>
</sst>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rgb="FFD0DA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1E4C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71966"/>
        <bgColor indexed="64"/>
      </patternFill>
    </fill>
    <fill>
      <patternFill patternType="solid">
        <fgColor rgb="FFD0DA33"/>
        <bgColor indexed="64"/>
      </patternFill>
    </fill>
    <fill>
      <patternFill patternType="solid">
        <fgColor rgb="FFE6EC98"/>
        <bgColor indexed="64"/>
      </patternFill>
    </fill>
  </fills>
  <borders count="17">
    <border>
      <left/>
      <right/>
      <top/>
      <bottom/>
      <diagonal/>
    </border>
    <border>
      <left style="medium">
        <color rgb="FF271966"/>
      </left>
      <right/>
      <top style="medium">
        <color rgb="FF271966"/>
      </top>
      <bottom/>
      <diagonal/>
    </border>
    <border>
      <left/>
      <right/>
      <top style="medium">
        <color rgb="FF271966"/>
      </top>
      <bottom/>
      <diagonal/>
    </border>
    <border>
      <left/>
      <right style="medium">
        <color rgb="FF271966"/>
      </right>
      <top style="medium">
        <color rgb="FF271966"/>
      </top>
      <bottom/>
      <diagonal/>
    </border>
    <border>
      <left style="medium">
        <color rgb="FF271966"/>
      </left>
      <right/>
      <top/>
      <bottom/>
      <diagonal/>
    </border>
    <border>
      <left/>
      <right style="medium">
        <color rgb="FF271966"/>
      </right>
      <top/>
      <bottom/>
      <diagonal/>
    </border>
    <border>
      <left style="medium">
        <color rgb="FF271966"/>
      </left>
      <right/>
      <top/>
      <bottom style="medium">
        <color rgb="FF271966"/>
      </bottom>
      <diagonal/>
    </border>
    <border>
      <left/>
      <right/>
      <top/>
      <bottom style="medium">
        <color rgb="FF271966"/>
      </bottom>
      <diagonal/>
    </border>
    <border>
      <left/>
      <right style="medium">
        <color rgb="FF271966"/>
      </right>
      <top/>
      <bottom style="medium">
        <color rgb="FF271966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3" fontId="0" fillId="0" borderId="0" xfId="0" applyNumberFormat="1"/>
    <xf numFmtId="164" fontId="0" fillId="0" borderId="0" xfId="0" applyNumberFormat="1"/>
    <xf numFmtId="9" fontId="0" fillId="0" borderId="0" xfId="0" applyNumberFormat="1"/>
    <xf numFmtId="0" fontId="1" fillId="2" borderId="0" xfId="0" applyFont="1" applyFill="1"/>
    <xf numFmtId="0" fontId="3" fillId="3" borderId="0" xfId="0" applyFont="1" applyFill="1"/>
    <xf numFmtId="0" fontId="0" fillId="0" borderId="1" xfId="0" applyBorder="1"/>
    <xf numFmtId="0" fontId="0" fillId="0" borderId="2" xfId="0" applyBorder="1"/>
    <xf numFmtId="3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9" fontId="0" fillId="0" borderId="0" xfId="0" applyNumberFormat="1" applyBorder="1"/>
    <xf numFmtId="0" fontId="0" fillId="0" borderId="0" xfId="0" quotePrefix="1" applyBorder="1"/>
    <xf numFmtId="3" fontId="0" fillId="0" borderId="0" xfId="0" applyNumberFormat="1" applyBorder="1"/>
    <xf numFmtId="0" fontId="0" fillId="0" borderId="5" xfId="0" applyBorder="1"/>
    <xf numFmtId="3" fontId="0" fillId="0" borderId="0" xfId="0" quotePrefix="1" applyNumberFormat="1" applyBorder="1"/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0" fillId="4" borderId="0" xfId="0" applyNumberFormat="1" applyFill="1"/>
    <xf numFmtId="9" fontId="0" fillId="4" borderId="0" xfId="0" applyNumberFormat="1" applyFill="1"/>
    <xf numFmtId="9" fontId="0" fillId="4" borderId="0" xfId="0" applyNumberFormat="1" applyFill="1" applyBorder="1"/>
    <xf numFmtId="0" fontId="0" fillId="4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3" fontId="0" fillId="0" borderId="13" xfId="0" applyNumberFormat="1" applyBorder="1"/>
    <xf numFmtId="3" fontId="2" fillId="0" borderId="0" xfId="0" applyNumberFormat="1" applyFont="1" applyBorder="1" applyAlignment="1">
      <alignment horizontal="left"/>
    </xf>
    <xf numFmtId="3" fontId="0" fillId="4" borderId="0" xfId="0" applyNumberFormat="1" applyFill="1" applyBorder="1"/>
    <xf numFmtId="165" fontId="0" fillId="0" borderId="0" xfId="0" applyNumberFormat="1"/>
    <xf numFmtId="10" fontId="0" fillId="4" borderId="0" xfId="0" applyNumberFormat="1" applyFill="1" applyBorder="1"/>
    <xf numFmtId="165" fontId="0" fillId="0" borderId="0" xfId="0" applyNumberFormat="1" applyBorder="1"/>
    <xf numFmtId="3" fontId="0" fillId="0" borderId="15" xfId="0" applyNumberFormat="1" applyBorder="1"/>
    <xf numFmtId="165" fontId="0" fillId="0" borderId="15" xfId="0" applyNumberFormat="1" applyBorder="1"/>
    <xf numFmtId="0" fontId="0" fillId="0" borderId="0" xfId="0" applyBorder="1" applyAlignment="1">
      <alignment horizontal="center"/>
    </xf>
    <xf numFmtId="10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10" xfId="0" applyNumberFormat="1" applyBorder="1"/>
    <xf numFmtId="0" fontId="0" fillId="0" borderId="12" xfId="0" applyFill="1" applyBorder="1"/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14" xfId="0" applyFill="1" applyBorder="1"/>
    <xf numFmtId="9" fontId="0" fillId="0" borderId="15" xfId="0" applyNumberFormat="1" applyBorder="1"/>
    <xf numFmtId="0" fontId="0" fillId="0" borderId="0" xfId="0" applyFill="1"/>
    <xf numFmtId="3" fontId="0" fillId="0" borderId="0" xfId="0" applyNumberFormat="1" applyFill="1"/>
    <xf numFmtId="0" fontId="1" fillId="0" borderId="0" xfId="0" applyFont="1" applyFill="1"/>
    <xf numFmtId="164" fontId="0" fillId="0" borderId="0" xfId="0" applyNumberFormat="1" applyFill="1"/>
    <xf numFmtId="10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EC98"/>
      <color rgb="FFD0DA33"/>
      <color rgb="FFD103A2"/>
      <color rgb="FF271966"/>
      <color rgb="FF1E4C62"/>
      <color rgb="FFD0D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28"/>
  <sheetViews>
    <sheetView zoomScale="120" zoomScaleNormal="120" workbookViewId="0">
      <selection activeCell="E37" sqref="E37"/>
    </sheetView>
  </sheetViews>
  <sheetFormatPr defaultRowHeight="14.4" x14ac:dyDescent="0.3"/>
  <cols>
    <col min="3" max="3" width="20.21875" customWidth="1"/>
    <col min="4" max="4" width="13.109375" style="1" customWidth="1"/>
    <col min="6" max="6" width="12.88671875" customWidth="1"/>
    <col min="8" max="8" width="12.88671875" customWidth="1"/>
  </cols>
  <sheetData>
    <row r="4" spans="2:5" x14ac:dyDescent="0.3">
      <c r="C4" s="4" t="s">
        <v>7</v>
      </c>
    </row>
    <row r="5" spans="2:5" x14ac:dyDescent="0.3">
      <c r="C5" t="s">
        <v>3</v>
      </c>
    </row>
    <row r="6" spans="2:5" x14ac:dyDescent="0.3">
      <c r="C6" t="s">
        <v>2</v>
      </c>
      <c r="D6" s="1">
        <v>40075</v>
      </c>
      <c r="E6" t="s">
        <v>0</v>
      </c>
    </row>
    <row r="7" spans="2:5" x14ac:dyDescent="0.3">
      <c r="D7" s="1">
        <f>D6*1000</f>
        <v>40075000</v>
      </c>
      <c r="E7" t="s">
        <v>1</v>
      </c>
    </row>
    <row r="9" spans="2:5" x14ac:dyDescent="0.3">
      <c r="C9" s="2" t="s">
        <v>8</v>
      </c>
      <c r="D9" s="2" t="s">
        <v>8</v>
      </c>
    </row>
    <row r="10" spans="2:5" x14ac:dyDescent="0.3">
      <c r="B10" t="s">
        <v>4</v>
      </c>
      <c r="C10" s="1" t="s">
        <v>5</v>
      </c>
      <c r="D10" s="2" t="s">
        <v>6</v>
      </c>
    </row>
    <row r="11" spans="2:5" x14ac:dyDescent="0.3">
      <c r="B11">
        <v>1</v>
      </c>
      <c r="C11" s="1">
        <v>1</v>
      </c>
      <c r="D11" s="2">
        <f t="shared" ref="D11:D36" si="0">C11/$D$7</f>
        <v>2.4953212726138489E-8</v>
      </c>
    </row>
    <row r="12" spans="2:5" x14ac:dyDescent="0.3">
      <c r="B12">
        <v>2</v>
      </c>
      <c r="C12" s="1">
        <f>+C11*2</f>
        <v>2</v>
      </c>
      <c r="D12" s="2">
        <f t="shared" si="0"/>
        <v>4.9906425452276978E-8</v>
      </c>
    </row>
    <row r="13" spans="2:5" x14ac:dyDescent="0.3">
      <c r="B13">
        <v>3</v>
      </c>
      <c r="C13" s="1">
        <f t="shared" ref="C13:C41" si="1">+C12*2</f>
        <v>4</v>
      </c>
      <c r="D13" s="2">
        <f t="shared" si="0"/>
        <v>9.9812850904553956E-8</v>
      </c>
    </row>
    <row r="14" spans="2:5" x14ac:dyDescent="0.3">
      <c r="B14">
        <v>4</v>
      </c>
      <c r="C14" s="1">
        <f t="shared" si="1"/>
        <v>8</v>
      </c>
      <c r="D14" s="2">
        <f t="shared" si="0"/>
        <v>1.9962570180910791E-7</v>
      </c>
    </row>
    <row r="15" spans="2:5" x14ac:dyDescent="0.3">
      <c r="B15">
        <v>5</v>
      </c>
      <c r="C15" s="1">
        <f t="shared" si="1"/>
        <v>16</v>
      </c>
      <c r="D15" s="2">
        <f t="shared" si="0"/>
        <v>3.9925140361821582E-7</v>
      </c>
    </row>
    <row r="16" spans="2:5" x14ac:dyDescent="0.3">
      <c r="B16">
        <v>6</v>
      </c>
      <c r="C16" s="1">
        <f t="shared" si="1"/>
        <v>32</v>
      </c>
      <c r="D16" s="2">
        <f t="shared" si="0"/>
        <v>7.9850280723643165E-7</v>
      </c>
    </row>
    <row r="17" spans="2:4" x14ac:dyDescent="0.3">
      <c r="B17">
        <v>7</v>
      </c>
      <c r="C17" s="1">
        <f t="shared" si="1"/>
        <v>64</v>
      </c>
      <c r="D17" s="2">
        <f t="shared" si="0"/>
        <v>1.5970056144728633E-6</v>
      </c>
    </row>
    <row r="18" spans="2:4" x14ac:dyDescent="0.3">
      <c r="B18">
        <v>8</v>
      </c>
      <c r="C18" s="1">
        <f t="shared" si="1"/>
        <v>128</v>
      </c>
      <c r="D18" s="2">
        <f t="shared" si="0"/>
        <v>3.1940112289457266E-6</v>
      </c>
    </row>
    <row r="19" spans="2:4" x14ac:dyDescent="0.3">
      <c r="B19">
        <v>9</v>
      </c>
      <c r="C19" s="1">
        <f t="shared" si="1"/>
        <v>256</v>
      </c>
      <c r="D19" s="2">
        <f t="shared" si="0"/>
        <v>6.3880224578914532E-6</v>
      </c>
    </row>
    <row r="20" spans="2:4" x14ac:dyDescent="0.3">
      <c r="B20">
        <v>10</v>
      </c>
      <c r="C20" s="1">
        <f t="shared" si="1"/>
        <v>512</v>
      </c>
      <c r="D20" s="2">
        <f t="shared" si="0"/>
        <v>1.2776044915782906E-5</v>
      </c>
    </row>
    <row r="21" spans="2:4" x14ac:dyDescent="0.3">
      <c r="B21">
        <v>11</v>
      </c>
      <c r="C21" s="1">
        <f t="shared" si="1"/>
        <v>1024</v>
      </c>
      <c r="D21" s="2">
        <f t="shared" si="0"/>
        <v>2.5552089831565813E-5</v>
      </c>
    </row>
    <row r="22" spans="2:4" x14ac:dyDescent="0.3">
      <c r="B22">
        <v>12</v>
      </c>
      <c r="C22" s="1">
        <f t="shared" si="1"/>
        <v>2048</v>
      </c>
      <c r="D22" s="2">
        <f t="shared" si="0"/>
        <v>5.1104179663131625E-5</v>
      </c>
    </row>
    <row r="23" spans="2:4" x14ac:dyDescent="0.3">
      <c r="B23">
        <v>13</v>
      </c>
      <c r="C23" s="1">
        <f t="shared" si="1"/>
        <v>4096</v>
      </c>
      <c r="D23" s="2">
        <f t="shared" si="0"/>
        <v>1.0220835932626325E-4</v>
      </c>
    </row>
    <row r="24" spans="2:4" x14ac:dyDescent="0.3">
      <c r="B24">
        <v>14</v>
      </c>
      <c r="C24" s="1">
        <f t="shared" si="1"/>
        <v>8192</v>
      </c>
      <c r="D24" s="2">
        <f t="shared" si="0"/>
        <v>2.044167186525265E-4</v>
      </c>
    </row>
    <row r="25" spans="2:4" x14ac:dyDescent="0.3">
      <c r="B25">
        <v>15</v>
      </c>
      <c r="C25" s="1">
        <f t="shared" si="1"/>
        <v>16384</v>
      </c>
      <c r="D25" s="2">
        <f t="shared" si="0"/>
        <v>4.08833437305053E-4</v>
      </c>
    </row>
    <row r="26" spans="2:4" x14ac:dyDescent="0.3">
      <c r="B26">
        <v>16</v>
      </c>
      <c r="C26" s="1">
        <f t="shared" si="1"/>
        <v>32768</v>
      </c>
      <c r="D26" s="2">
        <f t="shared" si="0"/>
        <v>8.1766687461010601E-4</v>
      </c>
    </row>
    <row r="27" spans="2:4" x14ac:dyDescent="0.3">
      <c r="B27">
        <v>17</v>
      </c>
      <c r="C27" s="1">
        <f t="shared" si="1"/>
        <v>65536</v>
      </c>
      <c r="D27" s="2">
        <f t="shared" si="0"/>
        <v>1.635333749220212E-3</v>
      </c>
    </row>
    <row r="28" spans="2:4" x14ac:dyDescent="0.3">
      <c r="B28">
        <v>18</v>
      </c>
      <c r="C28" s="1">
        <f t="shared" si="1"/>
        <v>131072</v>
      </c>
      <c r="D28" s="2">
        <f t="shared" si="0"/>
        <v>3.270667498440424E-3</v>
      </c>
    </row>
    <row r="29" spans="2:4" x14ac:dyDescent="0.3">
      <c r="B29">
        <v>19</v>
      </c>
      <c r="C29" s="1">
        <f t="shared" si="1"/>
        <v>262144</v>
      </c>
      <c r="D29" s="2">
        <f t="shared" si="0"/>
        <v>6.541334996880848E-3</v>
      </c>
    </row>
    <row r="30" spans="2:4" x14ac:dyDescent="0.3">
      <c r="B30">
        <v>20</v>
      </c>
      <c r="C30" s="1">
        <f t="shared" si="1"/>
        <v>524288</v>
      </c>
      <c r="D30" s="2">
        <f t="shared" si="0"/>
        <v>1.3082669993761696E-2</v>
      </c>
    </row>
    <row r="31" spans="2:4" x14ac:dyDescent="0.3">
      <c r="B31">
        <v>21</v>
      </c>
      <c r="C31" s="1">
        <f t="shared" si="1"/>
        <v>1048576</v>
      </c>
      <c r="D31" s="2">
        <f t="shared" si="0"/>
        <v>2.6165339987523392E-2</v>
      </c>
    </row>
    <row r="32" spans="2:4" x14ac:dyDescent="0.3">
      <c r="B32">
        <v>22</v>
      </c>
      <c r="C32" s="1">
        <f t="shared" si="1"/>
        <v>2097152</v>
      </c>
      <c r="D32" s="2">
        <f t="shared" si="0"/>
        <v>5.2330679975046784E-2</v>
      </c>
    </row>
    <row r="33" spans="2:8" x14ac:dyDescent="0.3">
      <c r="B33">
        <v>23</v>
      </c>
      <c r="C33" s="1">
        <f t="shared" si="1"/>
        <v>4194304</v>
      </c>
      <c r="D33" s="2">
        <f t="shared" si="0"/>
        <v>0.10466135995009357</v>
      </c>
      <c r="H33" s="1"/>
    </row>
    <row r="34" spans="2:8" x14ac:dyDescent="0.3">
      <c r="B34">
        <v>24</v>
      </c>
      <c r="C34" s="1">
        <f t="shared" si="1"/>
        <v>8388608</v>
      </c>
      <c r="D34" s="2">
        <f t="shared" si="0"/>
        <v>0.20932271990018714</v>
      </c>
    </row>
    <row r="35" spans="2:8" x14ac:dyDescent="0.3">
      <c r="B35">
        <v>25</v>
      </c>
      <c r="C35" s="1">
        <f t="shared" si="1"/>
        <v>16777216</v>
      </c>
      <c r="D35" s="2">
        <f t="shared" si="0"/>
        <v>0.41864543980037427</v>
      </c>
    </row>
    <row r="36" spans="2:8" x14ac:dyDescent="0.3">
      <c r="B36">
        <v>26</v>
      </c>
      <c r="C36" s="1">
        <f t="shared" si="1"/>
        <v>33554432</v>
      </c>
      <c r="D36" s="2">
        <f t="shared" si="0"/>
        <v>0.83729087960074855</v>
      </c>
      <c r="E36" t="s">
        <v>67</v>
      </c>
      <c r="H36" s="3"/>
    </row>
    <row r="37" spans="2:8" x14ac:dyDescent="0.3">
      <c r="B37">
        <v>27</v>
      </c>
      <c r="C37" s="1">
        <f t="shared" si="1"/>
        <v>67108864</v>
      </c>
      <c r="D37" s="2">
        <f>C37/$D$7</f>
        <v>1.6745817592014971</v>
      </c>
      <c r="H37" s="3"/>
    </row>
    <row r="38" spans="2:8" x14ac:dyDescent="0.3">
      <c r="B38">
        <v>28</v>
      </c>
      <c r="C38" s="1">
        <f t="shared" si="1"/>
        <v>134217728</v>
      </c>
      <c r="D38" s="2">
        <f>C38/$D$7</f>
        <v>3.3491635184029942</v>
      </c>
      <c r="H38" s="3"/>
    </row>
    <row r="39" spans="2:8" x14ac:dyDescent="0.3">
      <c r="B39">
        <v>29</v>
      </c>
      <c r="C39" s="1">
        <f t="shared" si="1"/>
        <v>268435456</v>
      </c>
      <c r="D39" s="2">
        <f>C39/$D$7</f>
        <v>6.6983270368059884</v>
      </c>
      <c r="H39" s="3"/>
    </row>
    <row r="40" spans="2:8" x14ac:dyDescent="0.3">
      <c r="B40">
        <v>30</v>
      </c>
      <c r="C40" s="1">
        <f t="shared" si="1"/>
        <v>536870912</v>
      </c>
      <c r="D40" s="2">
        <f>C40/$D$7</f>
        <v>13.396654073611977</v>
      </c>
      <c r="H40" s="3"/>
    </row>
    <row r="41" spans="2:8" x14ac:dyDescent="0.3">
      <c r="B41">
        <v>31</v>
      </c>
      <c r="C41" s="1">
        <f t="shared" si="1"/>
        <v>1073741824</v>
      </c>
      <c r="D41" s="2">
        <f>C41/$D$7</f>
        <v>26.793308147223954</v>
      </c>
      <c r="H41" s="3"/>
    </row>
    <row r="114" spans="2:5" x14ac:dyDescent="0.3">
      <c r="B114" s="45"/>
      <c r="C114" s="45"/>
      <c r="D114"/>
    </row>
    <row r="115" spans="2:5" x14ac:dyDescent="0.3">
      <c r="C115" s="1"/>
      <c r="E115" s="44"/>
    </row>
    <row r="116" spans="2:5" x14ac:dyDescent="0.3">
      <c r="C116" s="1"/>
      <c r="E116" s="44"/>
    </row>
    <row r="117" spans="2:5" x14ac:dyDescent="0.3">
      <c r="C117" s="1"/>
      <c r="E117" s="44"/>
    </row>
    <row r="118" spans="2:5" x14ac:dyDescent="0.3">
      <c r="C118" s="1"/>
      <c r="E118" s="44"/>
    </row>
    <row r="119" spans="2:5" x14ac:dyDescent="0.3">
      <c r="C119" s="1"/>
      <c r="E119" s="44"/>
    </row>
    <row r="120" spans="2:5" x14ac:dyDescent="0.3">
      <c r="C120" s="1"/>
      <c r="E120" s="44"/>
    </row>
    <row r="121" spans="2:5" x14ac:dyDescent="0.3">
      <c r="C121" s="1"/>
      <c r="E121" s="44"/>
    </row>
    <row r="122" spans="2:5" x14ac:dyDescent="0.3">
      <c r="C122" s="1"/>
      <c r="E122" s="44"/>
    </row>
    <row r="123" spans="2:5" x14ac:dyDescent="0.3">
      <c r="C123" s="1"/>
      <c r="E123" s="44"/>
    </row>
    <row r="124" spans="2:5" x14ac:dyDescent="0.3">
      <c r="C124" s="1"/>
      <c r="E124" s="44"/>
    </row>
    <row r="125" spans="2:5" x14ac:dyDescent="0.3">
      <c r="C125" s="1"/>
      <c r="E125" s="44"/>
    </row>
    <row r="126" spans="2:5" x14ac:dyDescent="0.3">
      <c r="C126" s="1"/>
      <c r="E126" s="44"/>
    </row>
    <row r="127" spans="2:5" x14ac:dyDescent="0.3">
      <c r="C127" s="1"/>
      <c r="E127" s="1"/>
    </row>
    <row r="128" spans="2:5" x14ac:dyDescent="0.3">
      <c r="C128" s="1"/>
      <c r="E128" s="1"/>
    </row>
  </sheetData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8"/>
  <sheetViews>
    <sheetView tabSelected="1" topLeftCell="F1" zoomScale="120" zoomScaleNormal="120" workbookViewId="0">
      <selection activeCell="K78" sqref="K78"/>
    </sheetView>
  </sheetViews>
  <sheetFormatPr defaultRowHeight="14.4" x14ac:dyDescent="0.3"/>
  <cols>
    <col min="3" max="3" width="20.21875" customWidth="1"/>
    <col min="4" max="4" width="13.109375" style="1" customWidth="1"/>
    <col min="6" max="6" width="12.88671875" customWidth="1"/>
    <col min="9" max="9" width="14.109375" customWidth="1"/>
    <col min="10" max="10" width="16.109375" customWidth="1"/>
    <col min="11" max="11" width="14" customWidth="1"/>
    <col min="12" max="12" width="13.5546875" customWidth="1"/>
    <col min="13" max="13" width="14" customWidth="1"/>
    <col min="14" max="14" width="12.33203125" bestFit="1" customWidth="1"/>
    <col min="16" max="16" width="12.33203125" bestFit="1" customWidth="1"/>
    <col min="18" max="18" width="12.33203125" bestFit="1" customWidth="1"/>
    <col min="19" max="19" width="13.5546875" customWidth="1"/>
    <col min="20" max="20" width="12.88671875" customWidth="1"/>
  </cols>
  <sheetData>
    <row r="2" spans="1:16" x14ac:dyDescent="0.3">
      <c r="A2" s="53"/>
      <c r="B2" s="53"/>
      <c r="C2" s="53"/>
      <c r="D2" s="54"/>
      <c r="E2" s="53"/>
      <c r="F2" s="53"/>
      <c r="H2" s="26" t="s">
        <v>28</v>
      </c>
      <c r="I2" s="26"/>
      <c r="J2" s="26"/>
      <c r="K2" s="26"/>
    </row>
    <row r="3" spans="1:16" x14ac:dyDescent="0.3">
      <c r="A3" s="53"/>
      <c r="B3" s="53"/>
      <c r="C3" s="53"/>
      <c r="D3" s="54"/>
      <c r="E3" s="53"/>
      <c r="F3" s="53"/>
    </row>
    <row r="4" spans="1:16" x14ac:dyDescent="0.3">
      <c r="A4" s="53"/>
      <c r="B4" s="53"/>
      <c r="C4" s="55"/>
      <c r="D4" s="54"/>
      <c r="E4" s="53"/>
      <c r="F4" s="53"/>
      <c r="H4" s="4" t="s">
        <v>9</v>
      </c>
      <c r="I4" s="4"/>
      <c r="J4" s="4"/>
    </row>
    <row r="5" spans="1:16" x14ac:dyDescent="0.3">
      <c r="A5" s="53"/>
      <c r="B5" s="53"/>
      <c r="C5" s="53"/>
      <c r="D5" s="54"/>
      <c r="E5" s="53"/>
      <c r="F5" s="53"/>
    </row>
    <row r="6" spans="1:16" x14ac:dyDescent="0.3">
      <c r="A6" s="53"/>
      <c r="B6" s="53"/>
      <c r="C6" s="53"/>
      <c r="D6" s="54"/>
      <c r="E6" s="53"/>
      <c r="F6" s="53"/>
      <c r="H6" t="s">
        <v>24</v>
      </c>
      <c r="J6" s="23">
        <v>7000000000</v>
      </c>
      <c r="K6" t="s">
        <v>10</v>
      </c>
    </row>
    <row r="7" spans="1:16" x14ac:dyDescent="0.3">
      <c r="A7" s="53"/>
      <c r="B7" s="53"/>
      <c r="C7" s="53"/>
      <c r="D7" s="54"/>
      <c r="E7" s="53"/>
      <c r="F7" s="53"/>
    </row>
    <row r="8" spans="1:16" x14ac:dyDescent="0.3">
      <c r="A8" s="53"/>
      <c r="B8" s="53"/>
      <c r="C8" s="53"/>
      <c r="D8" s="54"/>
      <c r="E8" s="53"/>
      <c r="F8" s="53"/>
      <c r="H8" s="5" t="s">
        <v>15</v>
      </c>
      <c r="I8" s="5"/>
      <c r="J8" s="5"/>
      <c r="K8" s="5"/>
      <c r="L8" s="5"/>
    </row>
    <row r="9" spans="1:16" x14ac:dyDescent="0.3">
      <c r="A9" s="53"/>
      <c r="B9" s="53"/>
      <c r="C9" s="56"/>
      <c r="D9" s="56"/>
      <c r="E9" s="53"/>
      <c r="F9" s="53"/>
      <c r="H9" t="s">
        <v>11</v>
      </c>
    </row>
    <row r="10" spans="1:16" x14ac:dyDescent="0.3">
      <c r="A10" s="53"/>
      <c r="B10" s="53"/>
      <c r="C10" s="54"/>
      <c r="D10" s="56"/>
      <c r="E10" s="53"/>
      <c r="F10" s="53"/>
      <c r="H10" t="s">
        <v>12</v>
      </c>
    </row>
    <row r="11" spans="1:16" ht="15" thickBot="1" x14ac:dyDescent="0.35">
      <c r="A11" s="53"/>
      <c r="B11" s="53"/>
      <c r="C11" s="54"/>
      <c r="D11" s="56"/>
      <c r="E11" s="53"/>
      <c r="F11" s="53"/>
    </row>
    <row r="12" spans="1:16" x14ac:dyDescent="0.3">
      <c r="A12" s="53"/>
      <c r="B12" s="53"/>
      <c r="C12" s="54"/>
      <c r="D12" s="56"/>
      <c r="E12" s="53"/>
      <c r="F12" s="53"/>
      <c r="H12" s="6" t="s">
        <v>19</v>
      </c>
      <c r="I12" s="7"/>
      <c r="J12" s="7"/>
      <c r="K12" s="8">
        <v>3500000000</v>
      </c>
      <c r="L12" s="7"/>
      <c r="M12" s="7"/>
      <c r="N12" s="7"/>
      <c r="O12" s="7"/>
      <c r="P12" s="9"/>
    </row>
    <row r="13" spans="1:16" x14ac:dyDescent="0.3">
      <c r="A13" s="53"/>
      <c r="B13" s="53"/>
      <c r="C13" s="54"/>
      <c r="D13" s="56"/>
      <c r="E13" s="53"/>
      <c r="F13" s="53"/>
      <c r="H13" s="10" t="s">
        <v>16</v>
      </c>
      <c r="I13" s="11"/>
      <c r="J13" s="24">
        <v>0.03</v>
      </c>
      <c r="K13" s="13" t="s">
        <v>17</v>
      </c>
      <c r="L13" s="14">
        <f>J13*K12</f>
        <v>105000000</v>
      </c>
      <c r="M13" s="11"/>
      <c r="N13" s="11"/>
      <c r="O13" s="11"/>
      <c r="P13" s="15"/>
    </row>
    <row r="14" spans="1:16" x14ac:dyDescent="0.3">
      <c r="A14" s="53"/>
      <c r="B14" s="53"/>
      <c r="C14" s="54"/>
      <c r="D14" s="56"/>
      <c r="E14" s="53"/>
      <c r="F14" s="53"/>
      <c r="H14" s="10"/>
      <c r="I14" s="11"/>
      <c r="J14" s="12"/>
      <c r="K14" s="16"/>
      <c r="L14" s="14"/>
      <c r="M14" s="11"/>
      <c r="N14" s="11"/>
      <c r="O14" s="11"/>
      <c r="P14" s="15"/>
    </row>
    <row r="15" spans="1:16" x14ac:dyDescent="0.3">
      <c r="A15" s="53"/>
      <c r="B15" s="53"/>
      <c r="C15" s="54"/>
      <c r="D15" s="56"/>
      <c r="E15" s="53"/>
      <c r="F15" s="53"/>
      <c r="H15" s="10"/>
      <c r="I15" s="11"/>
      <c r="J15" s="11"/>
      <c r="K15" s="11"/>
      <c r="L15" s="11"/>
      <c r="M15" s="11"/>
      <c r="N15" s="11"/>
      <c r="O15" s="11"/>
      <c r="P15" s="15"/>
    </row>
    <row r="16" spans="1:16" x14ac:dyDescent="0.3">
      <c r="A16" s="53"/>
      <c r="B16" s="53"/>
      <c r="C16" s="54"/>
      <c r="D16" s="56"/>
      <c r="E16" s="53"/>
      <c r="F16" s="53"/>
      <c r="H16" s="10"/>
      <c r="I16" s="17" t="s">
        <v>13</v>
      </c>
      <c r="J16" s="17" t="s">
        <v>22</v>
      </c>
      <c r="K16" s="17" t="s">
        <v>21</v>
      </c>
      <c r="L16" s="36" t="s">
        <v>31</v>
      </c>
      <c r="M16" s="11"/>
      <c r="N16" s="11"/>
      <c r="O16" s="11"/>
      <c r="P16" s="15"/>
    </row>
    <row r="17" spans="1:16" x14ac:dyDescent="0.3">
      <c r="A17" s="53"/>
      <c r="B17" s="53"/>
      <c r="C17" s="54"/>
      <c r="D17" s="56"/>
      <c r="E17" s="53"/>
      <c r="F17" s="53"/>
      <c r="H17" s="10"/>
      <c r="I17" s="11">
        <v>0</v>
      </c>
      <c r="J17" s="11"/>
      <c r="K17" s="12">
        <f>+J13</f>
        <v>0.03</v>
      </c>
      <c r="L17" s="14">
        <f t="shared" ref="L17:L22" si="0">+K17*$K$12</f>
        <v>105000000</v>
      </c>
      <c r="M17" s="11"/>
      <c r="N17" s="11"/>
      <c r="O17" s="11"/>
      <c r="P17" s="19"/>
    </row>
    <row r="18" spans="1:16" x14ac:dyDescent="0.3">
      <c r="A18" s="53"/>
      <c r="B18" s="53"/>
      <c r="C18" s="54"/>
      <c r="D18" s="56"/>
      <c r="E18" s="53"/>
      <c r="F18" s="53"/>
      <c r="H18" s="10"/>
      <c r="I18" s="11">
        <v>1</v>
      </c>
      <c r="J18" s="25">
        <v>0.01</v>
      </c>
      <c r="K18" s="12">
        <f>+K17+J18</f>
        <v>0.04</v>
      </c>
      <c r="L18" s="14">
        <f t="shared" si="0"/>
        <v>140000000</v>
      </c>
      <c r="M18" s="11" t="s">
        <v>18</v>
      </c>
      <c r="N18" s="11"/>
      <c r="O18" s="11"/>
      <c r="P18" s="15"/>
    </row>
    <row r="19" spans="1:16" x14ac:dyDescent="0.3">
      <c r="A19" s="53"/>
      <c r="B19" s="53"/>
      <c r="C19" s="54"/>
      <c r="D19" s="56"/>
      <c r="E19" s="53"/>
      <c r="F19" s="53"/>
      <c r="H19" s="10"/>
      <c r="I19" s="11">
        <v>2</v>
      </c>
      <c r="J19" s="12">
        <f>+J18*2</f>
        <v>0.02</v>
      </c>
      <c r="K19" s="12">
        <f t="shared" ref="K19:K25" si="1">+K18+J19</f>
        <v>0.06</v>
      </c>
      <c r="L19" s="14">
        <f t="shared" si="0"/>
        <v>210000000</v>
      </c>
      <c r="M19" s="11"/>
      <c r="N19" s="11"/>
      <c r="O19" s="11"/>
      <c r="P19" s="15"/>
    </row>
    <row r="20" spans="1:16" x14ac:dyDescent="0.3">
      <c r="A20" s="53"/>
      <c r="B20" s="53"/>
      <c r="C20" s="54"/>
      <c r="D20" s="56"/>
      <c r="E20" s="53"/>
      <c r="F20" s="53"/>
      <c r="H20" s="10"/>
      <c r="I20" s="11">
        <v>3</v>
      </c>
      <c r="J20" s="12">
        <f t="shared" ref="J20:J25" si="2">+J19*2</f>
        <v>0.04</v>
      </c>
      <c r="K20" s="12">
        <f t="shared" si="1"/>
        <v>0.1</v>
      </c>
      <c r="L20" s="14">
        <f t="shared" si="0"/>
        <v>350000000</v>
      </c>
      <c r="M20" s="11"/>
      <c r="N20" s="14">
        <f>0.01*K12</f>
        <v>35000000</v>
      </c>
      <c r="O20" s="11"/>
      <c r="P20" s="15"/>
    </row>
    <row r="21" spans="1:16" x14ac:dyDescent="0.3">
      <c r="A21" s="53"/>
      <c r="B21" s="53"/>
      <c r="C21" s="54"/>
      <c r="D21" s="56"/>
      <c r="E21" s="53"/>
      <c r="F21" s="53"/>
      <c r="H21" s="10"/>
      <c r="I21" s="11">
        <v>4</v>
      </c>
      <c r="J21" s="12">
        <f t="shared" si="2"/>
        <v>0.08</v>
      </c>
      <c r="K21" s="12">
        <f t="shared" si="1"/>
        <v>0.18</v>
      </c>
      <c r="L21" s="14">
        <f t="shared" si="0"/>
        <v>630000000</v>
      </c>
      <c r="M21" s="11"/>
      <c r="N21" s="11"/>
      <c r="O21" s="11"/>
      <c r="P21" s="15"/>
    </row>
    <row r="22" spans="1:16" x14ac:dyDescent="0.3">
      <c r="A22" s="53"/>
      <c r="B22" s="53"/>
      <c r="C22" s="54"/>
      <c r="D22" s="56"/>
      <c r="E22" s="53"/>
      <c r="F22" s="53"/>
      <c r="H22" s="10"/>
      <c r="I22" s="11">
        <v>5</v>
      </c>
      <c r="J22" s="12">
        <f t="shared" si="2"/>
        <v>0.16</v>
      </c>
      <c r="K22" s="12">
        <f t="shared" si="1"/>
        <v>0.33999999999999997</v>
      </c>
      <c r="L22" s="14">
        <f t="shared" si="0"/>
        <v>1190000000</v>
      </c>
      <c r="M22" s="11"/>
      <c r="N22" s="11"/>
      <c r="O22" s="11"/>
      <c r="P22" s="15"/>
    </row>
    <row r="23" spans="1:16" x14ac:dyDescent="0.3">
      <c r="A23" s="53"/>
      <c r="B23" s="53"/>
      <c r="C23" s="54"/>
      <c r="D23" s="56"/>
      <c r="E23" s="53"/>
      <c r="F23" s="53"/>
      <c r="H23" s="10"/>
      <c r="I23" s="11">
        <v>6</v>
      </c>
      <c r="J23" s="12">
        <f t="shared" si="2"/>
        <v>0.32</v>
      </c>
      <c r="K23" s="12">
        <f t="shared" si="1"/>
        <v>0.65999999999999992</v>
      </c>
      <c r="L23" s="14">
        <f>K23*$K$12</f>
        <v>2309999999.9999995</v>
      </c>
      <c r="M23" s="11" t="s">
        <v>23</v>
      </c>
      <c r="N23" s="11"/>
      <c r="O23" s="11"/>
      <c r="P23" s="15"/>
    </row>
    <row r="24" spans="1:16" x14ac:dyDescent="0.3">
      <c r="A24" s="53"/>
      <c r="B24" s="53"/>
      <c r="C24" s="54"/>
      <c r="D24" s="56"/>
      <c r="E24" s="53"/>
      <c r="F24" s="53"/>
      <c r="H24" s="10"/>
      <c r="I24" s="11">
        <v>7</v>
      </c>
      <c r="J24" s="12">
        <f t="shared" si="2"/>
        <v>0.64</v>
      </c>
      <c r="K24" s="12">
        <f t="shared" si="1"/>
        <v>1.2999999999999998</v>
      </c>
      <c r="L24" s="14">
        <f>K24*$K$12</f>
        <v>4549999999.999999</v>
      </c>
      <c r="M24" s="11"/>
      <c r="N24" s="11"/>
      <c r="O24" s="11"/>
      <c r="P24" s="15"/>
    </row>
    <row r="25" spans="1:16" x14ac:dyDescent="0.3">
      <c r="A25" s="53"/>
      <c r="B25" s="53"/>
      <c r="C25" s="54"/>
      <c r="D25" s="56"/>
      <c r="E25" s="53"/>
      <c r="F25" s="53"/>
      <c r="H25" s="10"/>
      <c r="I25" s="11" t="s">
        <v>14</v>
      </c>
      <c r="J25" s="12">
        <f t="shared" si="2"/>
        <v>1.28</v>
      </c>
      <c r="K25" s="12">
        <f t="shared" si="1"/>
        <v>2.58</v>
      </c>
      <c r="L25" s="11"/>
      <c r="M25" s="11"/>
      <c r="N25" s="11"/>
      <c r="O25" s="11"/>
      <c r="P25" s="15"/>
    </row>
    <row r="26" spans="1:16" ht="15" thickBot="1" x14ac:dyDescent="0.35">
      <c r="A26" s="53"/>
      <c r="B26" s="53"/>
      <c r="C26" s="54"/>
      <c r="D26" s="56"/>
      <c r="E26" s="53"/>
      <c r="F26" s="53"/>
      <c r="H26" s="20"/>
      <c r="I26" s="21"/>
      <c r="J26" s="21"/>
      <c r="K26" s="21"/>
      <c r="L26" s="21"/>
      <c r="M26" s="21"/>
      <c r="N26" s="21"/>
      <c r="O26" s="21"/>
      <c r="P26" s="22"/>
    </row>
    <row r="27" spans="1:16" ht="15" thickBot="1" x14ac:dyDescent="0.35">
      <c r="A27" s="53"/>
      <c r="B27" s="53"/>
      <c r="C27" s="54"/>
      <c r="D27" s="56"/>
      <c r="E27" s="53"/>
      <c r="F27" s="53"/>
    </row>
    <row r="28" spans="1:16" x14ac:dyDescent="0.3">
      <c r="A28" s="53"/>
      <c r="B28" s="53"/>
      <c r="C28" s="54"/>
      <c r="D28" s="56"/>
      <c r="E28" s="53"/>
      <c r="F28" s="53"/>
      <c r="H28" s="27" t="s">
        <v>25</v>
      </c>
      <c r="I28" s="28"/>
      <c r="J28" s="28"/>
      <c r="K28" s="28"/>
      <c r="L28" s="28"/>
      <c r="M28" s="28"/>
      <c r="N28" s="28"/>
      <c r="O28" s="28"/>
      <c r="P28" s="29"/>
    </row>
    <row r="29" spans="1:16" x14ac:dyDescent="0.3">
      <c r="A29" s="53"/>
      <c r="B29" s="53"/>
      <c r="C29" s="54"/>
      <c r="D29" s="56"/>
      <c r="E29" s="53"/>
      <c r="F29" s="53"/>
      <c r="H29" s="30"/>
      <c r="I29" s="11"/>
      <c r="J29" s="11"/>
      <c r="K29" s="11"/>
      <c r="L29" s="11"/>
      <c r="M29" s="11"/>
      <c r="N29" s="11"/>
      <c r="O29" s="11"/>
      <c r="P29" s="31"/>
    </row>
    <row r="30" spans="1:16" x14ac:dyDescent="0.3">
      <c r="A30" s="53"/>
      <c r="B30" s="53"/>
      <c r="C30" s="54"/>
      <c r="D30" s="56"/>
      <c r="E30" s="53"/>
      <c r="F30" s="53"/>
      <c r="H30" s="30"/>
      <c r="I30" s="11" t="s">
        <v>26</v>
      </c>
      <c r="J30" s="11"/>
      <c r="K30" s="25">
        <v>0.5</v>
      </c>
      <c r="L30" s="25">
        <v>0.6</v>
      </c>
      <c r="M30" s="25">
        <v>0.7</v>
      </c>
      <c r="N30" s="11"/>
      <c r="O30" s="11"/>
      <c r="P30" s="31"/>
    </row>
    <row r="31" spans="1:16" x14ac:dyDescent="0.3">
      <c r="A31" s="53"/>
      <c r="B31" s="53"/>
      <c r="C31" s="54"/>
      <c r="D31" s="56"/>
      <c r="E31" s="53"/>
      <c r="F31" s="53"/>
      <c r="H31" s="30"/>
      <c r="I31" s="11" t="s">
        <v>27</v>
      </c>
      <c r="J31" s="11"/>
      <c r="K31" s="14">
        <f>+(1-K30)*$J$6</f>
        <v>3500000000</v>
      </c>
      <c r="L31" s="14">
        <f>+(1-L30)*$J$6</f>
        <v>2800000000</v>
      </c>
      <c r="M31" s="14">
        <f>+(1-M30)*$J$6</f>
        <v>2100000000.0000002</v>
      </c>
      <c r="N31" s="11"/>
      <c r="O31" s="11"/>
      <c r="P31" s="31"/>
    </row>
    <row r="32" spans="1:16" x14ac:dyDescent="0.3">
      <c r="A32" s="53"/>
      <c r="B32" s="53"/>
      <c r="C32" s="54"/>
      <c r="D32" s="56"/>
      <c r="E32" s="53"/>
      <c r="F32" s="53"/>
      <c r="H32" s="30"/>
      <c r="I32" s="11" t="s">
        <v>16</v>
      </c>
      <c r="J32" s="11"/>
      <c r="K32" s="25">
        <v>0.03</v>
      </c>
      <c r="L32" s="12">
        <f>+K32</f>
        <v>0.03</v>
      </c>
      <c r="M32" s="12">
        <f>+L32</f>
        <v>0.03</v>
      </c>
      <c r="N32" s="11"/>
      <c r="O32" s="11"/>
      <c r="P32" s="31"/>
    </row>
    <row r="33" spans="1:20" x14ac:dyDescent="0.3">
      <c r="A33" s="53"/>
      <c r="B33" s="53"/>
      <c r="C33" s="54"/>
      <c r="D33" s="56"/>
      <c r="E33" s="53"/>
      <c r="F33" s="53"/>
      <c r="H33" s="30"/>
      <c r="I33" s="11"/>
      <c r="J33" s="11"/>
      <c r="K33" s="11"/>
      <c r="L33" s="11"/>
      <c r="M33" s="11"/>
      <c r="N33" s="11"/>
      <c r="O33" s="11"/>
      <c r="P33" s="31"/>
      <c r="R33" s="1"/>
      <c r="S33" s="1"/>
      <c r="T33" s="1"/>
    </row>
    <row r="34" spans="1:20" x14ac:dyDescent="0.3">
      <c r="A34" s="53"/>
      <c r="B34" s="53"/>
      <c r="C34" s="54"/>
      <c r="D34" s="56"/>
      <c r="E34" s="53"/>
      <c r="F34" s="53"/>
      <c r="H34" s="30" t="s">
        <v>13</v>
      </c>
      <c r="I34" s="17" t="s">
        <v>22</v>
      </c>
      <c r="J34" s="17" t="s">
        <v>21</v>
      </c>
      <c r="K34" s="18" t="s">
        <v>20</v>
      </c>
      <c r="L34" s="18" t="s">
        <v>20</v>
      </c>
      <c r="M34" s="18" t="s">
        <v>20</v>
      </c>
      <c r="N34" s="11"/>
      <c r="O34" s="11"/>
      <c r="P34" s="31"/>
    </row>
    <row r="35" spans="1:20" x14ac:dyDescent="0.3">
      <c r="A35" s="53"/>
      <c r="B35" s="53"/>
      <c r="C35" s="54"/>
      <c r="D35" s="56"/>
      <c r="E35" s="53"/>
      <c r="F35" s="53"/>
      <c r="H35" s="30">
        <v>0</v>
      </c>
      <c r="I35" s="11"/>
      <c r="J35" s="12">
        <f>+K32</f>
        <v>0.03</v>
      </c>
      <c r="K35" s="14">
        <f>+$J35*K$31</f>
        <v>105000000</v>
      </c>
      <c r="L35" s="14">
        <f>+$J35*L$31</f>
        <v>84000000</v>
      </c>
      <c r="M35" s="14">
        <f>+$J35*M$31</f>
        <v>63000000.000000007</v>
      </c>
      <c r="N35" s="11"/>
      <c r="O35" s="11"/>
      <c r="P35" s="35"/>
    </row>
    <row r="36" spans="1:20" x14ac:dyDescent="0.3">
      <c r="A36" s="53"/>
      <c r="B36" s="53"/>
      <c r="C36" s="54"/>
      <c r="D36" s="56"/>
      <c r="E36" s="53"/>
      <c r="F36" s="53"/>
      <c r="H36" s="30">
        <v>1</v>
      </c>
      <c r="I36" s="25">
        <v>0.01</v>
      </c>
      <c r="J36" s="12">
        <f>+I36+J35</f>
        <v>0.04</v>
      </c>
      <c r="K36" s="14">
        <f>IF(+$J36*K$31&gt;K$31,"",+$J36*K$31)</f>
        <v>140000000</v>
      </c>
      <c r="L36" s="14">
        <f t="shared" ref="L36:M44" si="3">IF(+$J36*L$31&gt;L$31,"",+$J36*L$31)</f>
        <v>112000000</v>
      </c>
      <c r="M36" s="14">
        <f t="shared" si="3"/>
        <v>84000000.000000015</v>
      </c>
      <c r="N36" s="11" t="s">
        <v>18</v>
      </c>
      <c r="O36" s="11"/>
      <c r="P36" s="31"/>
      <c r="R36" s="3"/>
      <c r="S36" s="3"/>
      <c r="T36" s="3"/>
    </row>
    <row r="37" spans="1:20" x14ac:dyDescent="0.3">
      <c r="A37" s="53"/>
      <c r="B37" s="53"/>
      <c r="C37" s="54"/>
      <c r="D37" s="56"/>
      <c r="E37" s="53"/>
      <c r="F37" s="53"/>
      <c r="H37" s="30">
        <v>2</v>
      </c>
      <c r="I37" s="12">
        <f>+I36*2</f>
        <v>0.02</v>
      </c>
      <c r="J37" s="12">
        <f t="shared" ref="J37:J44" si="4">+I37+J36</f>
        <v>0.06</v>
      </c>
      <c r="K37" s="14">
        <f t="shared" ref="K37:K44" si="5">IF(+$J37*K$31&gt;K$31,"",+$J37*K$31)</f>
        <v>210000000</v>
      </c>
      <c r="L37" s="14">
        <f t="shared" si="3"/>
        <v>168000000</v>
      </c>
      <c r="M37" s="14">
        <f t="shared" si="3"/>
        <v>126000000.00000001</v>
      </c>
      <c r="N37" s="11"/>
      <c r="O37" s="11"/>
      <c r="P37" s="31"/>
      <c r="R37" s="3"/>
      <c r="S37" s="3"/>
      <c r="T37" s="3"/>
    </row>
    <row r="38" spans="1:20" x14ac:dyDescent="0.3">
      <c r="A38" s="53"/>
      <c r="B38" s="53"/>
      <c r="C38" s="54"/>
      <c r="D38" s="56"/>
      <c r="E38" s="53"/>
      <c r="F38" s="53"/>
      <c r="H38" s="30">
        <v>3</v>
      </c>
      <c r="I38" s="12">
        <f t="shared" ref="I38:I44" si="6">+I37*2</f>
        <v>0.04</v>
      </c>
      <c r="J38" s="12">
        <f t="shared" si="4"/>
        <v>0.1</v>
      </c>
      <c r="K38" s="14">
        <f t="shared" si="5"/>
        <v>350000000</v>
      </c>
      <c r="L38" s="14">
        <f t="shared" si="3"/>
        <v>280000000</v>
      </c>
      <c r="M38" s="14">
        <f t="shared" si="3"/>
        <v>210000000.00000003</v>
      </c>
      <c r="N38" s="11"/>
      <c r="O38" s="11"/>
      <c r="P38" s="31"/>
      <c r="R38" s="3"/>
      <c r="S38" s="3"/>
      <c r="T38" s="3"/>
    </row>
    <row r="39" spans="1:20" x14ac:dyDescent="0.3">
      <c r="A39" s="53"/>
      <c r="B39" s="53"/>
      <c r="C39" s="54"/>
      <c r="D39" s="56"/>
      <c r="E39" s="53"/>
      <c r="F39" s="53"/>
      <c r="H39" s="30">
        <v>4</v>
      </c>
      <c r="I39" s="12">
        <f t="shared" si="6"/>
        <v>0.08</v>
      </c>
      <c r="J39" s="12">
        <f t="shared" si="4"/>
        <v>0.18</v>
      </c>
      <c r="K39" s="14">
        <f t="shared" si="5"/>
        <v>630000000</v>
      </c>
      <c r="L39" s="14">
        <f t="shared" si="3"/>
        <v>504000000</v>
      </c>
      <c r="M39" s="14">
        <f t="shared" si="3"/>
        <v>378000000</v>
      </c>
      <c r="N39" s="11"/>
      <c r="O39" s="11"/>
      <c r="P39" s="31"/>
      <c r="R39" s="3"/>
      <c r="S39" s="3"/>
      <c r="T39" s="3"/>
    </row>
    <row r="40" spans="1:20" x14ac:dyDescent="0.3">
      <c r="A40" s="53"/>
      <c r="B40" s="53"/>
      <c r="C40" s="54"/>
      <c r="D40" s="56"/>
      <c r="E40" s="53"/>
      <c r="F40" s="53"/>
      <c r="H40" s="30">
        <v>5</v>
      </c>
      <c r="I40" s="12">
        <f t="shared" si="6"/>
        <v>0.16</v>
      </c>
      <c r="J40" s="12">
        <f t="shared" si="4"/>
        <v>0.33999999999999997</v>
      </c>
      <c r="K40" s="14">
        <f t="shared" si="5"/>
        <v>1190000000</v>
      </c>
      <c r="L40" s="14">
        <f t="shared" si="3"/>
        <v>951999999.99999988</v>
      </c>
      <c r="M40" s="14">
        <f t="shared" si="3"/>
        <v>714000000</v>
      </c>
      <c r="N40" s="11"/>
      <c r="O40" s="11"/>
      <c r="P40" s="31"/>
      <c r="R40" s="3"/>
      <c r="S40" s="3"/>
      <c r="T40" s="3"/>
    </row>
    <row r="41" spans="1:20" x14ac:dyDescent="0.3">
      <c r="A41" s="53"/>
      <c r="B41" s="53"/>
      <c r="C41" s="54"/>
      <c r="D41" s="56"/>
      <c r="E41" s="53"/>
      <c r="F41" s="53"/>
      <c r="H41" s="30">
        <v>6</v>
      </c>
      <c r="I41" s="12">
        <f t="shared" si="6"/>
        <v>0.32</v>
      </c>
      <c r="J41" s="12">
        <f t="shared" si="4"/>
        <v>0.65999999999999992</v>
      </c>
      <c r="K41" s="14">
        <f t="shared" si="5"/>
        <v>2309999999.9999995</v>
      </c>
      <c r="L41" s="14">
        <f t="shared" si="3"/>
        <v>1847999999.9999998</v>
      </c>
      <c r="M41" s="14">
        <f t="shared" si="3"/>
        <v>1386000000</v>
      </c>
      <c r="N41" s="11" t="s">
        <v>23</v>
      </c>
      <c r="O41" s="11"/>
      <c r="P41" s="31"/>
      <c r="R41" s="3"/>
      <c r="S41" s="3"/>
      <c r="T41" s="3"/>
    </row>
    <row r="42" spans="1:20" x14ac:dyDescent="0.3">
      <c r="A42" s="53"/>
      <c r="B42" s="53"/>
      <c r="C42" s="53"/>
      <c r="D42" s="54"/>
      <c r="E42" s="53"/>
      <c r="F42" s="53"/>
      <c r="H42" s="30">
        <v>7</v>
      </c>
      <c r="I42" s="12">
        <f t="shared" si="6"/>
        <v>0.64</v>
      </c>
      <c r="J42" s="12">
        <f t="shared" si="4"/>
        <v>1.2999999999999998</v>
      </c>
      <c r="K42" s="14" t="str">
        <f t="shared" si="5"/>
        <v/>
      </c>
      <c r="L42" s="14" t="str">
        <f t="shared" si="3"/>
        <v/>
      </c>
      <c r="M42" s="14" t="str">
        <f t="shared" si="3"/>
        <v/>
      </c>
      <c r="N42" s="11"/>
      <c r="O42" s="11"/>
      <c r="P42" s="31"/>
    </row>
    <row r="43" spans="1:20" x14ac:dyDescent="0.3">
      <c r="A43" s="53"/>
      <c r="B43" s="53"/>
      <c r="C43" s="53"/>
      <c r="D43" s="54"/>
      <c r="E43" s="53"/>
      <c r="F43" s="53"/>
      <c r="H43" s="30">
        <v>8</v>
      </c>
      <c r="I43" s="12">
        <f t="shared" si="6"/>
        <v>1.28</v>
      </c>
      <c r="J43" s="12">
        <f t="shared" si="4"/>
        <v>2.58</v>
      </c>
      <c r="K43" s="14" t="str">
        <f t="shared" si="5"/>
        <v/>
      </c>
      <c r="L43" s="14" t="str">
        <f t="shared" si="3"/>
        <v/>
      </c>
      <c r="M43" s="14" t="str">
        <f t="shared" si="3"/>
        <v/>
      </c>
      <c r="N43" s="11"/>
      <c r="O43" s="11"/>
      <c r="P43" s="31"/>
    </row>
    <row r="44" spans="1:20" x14ac:dyDescent="0.3">
      <c r="A44" s="53"/>
      <c r="B44" s="53"/>
      <c r="C44" s="53"/>
      <c r="D44" s="54"/>
      <c r="E44" s="53"/>
      <c r="F44" s="53"/>
      <c r="H44" s="30">
        <v>9</v>
      </c>
      <c r="I44" s="12">
        <f t="shared" si="6"/>
        <v>2.56</v>
      </c>
      <c r="J44" s="12">
        <f t="shared" si="4"/>
        <v>5.1400000000000006</v>
      </c>
      <c r="K44" s="14" t="str">
        <f t="shared" si="5"/>
        <v/>
      </c>
      <c r="L44" s="14" t="str">
        <f t="shared" si="3"/>
        <v/>
      </c>
      <c r="M44" s="14" t="str">
        <f t="shared" si="3"/>
        <v/>
      </c>
      <c r="N44" s="11" t="s">
        <v>37</v>
      </c>
      <c r="O44" s="11"/>
      <c r="P44" s="31"/>
    </row>
    <row r="45" spans="1:20" ht="15" thickBot="1" x14ac:dyDescent="0.35">
      <c r="A45" s="53"/>
      <c r="B45" s="53"/>
      <c r="C45" s="53"/>
      <c r="D45" s="54"/>
      <c r="E45" s="53"/>
      <c r="F45" s="53"/>
      <c r="H45" s="32"/>
      <c r="I45" s="33"/>
      <c r="J45" s="33"/>
      <c r="K45" s="33"/>
      <c r="L45" s="33"/>
      <c r="M45" s="33"/>
      <c r="N45" s="33" t="s">
        <v>38</v>
      </c>
      <c r="O45" s="33"/>
      <c r="P45" s="34"/>
    </row>
    <row r="46" spans="1:20" x14ac:dyDescent="0.3">
      <c r="A46" s="53"/>
      <c r="B46" s="53"/>
      <c r="C46" s="53"/>
      <c r="D46" s="54"/>
      <c r="E46" s="53"/>
      <c r="F46" s="53"/>
    </row>
    <row r="47" spans="1:20" ht="15" thickBot="1" x14ac:dyDescent="0.35">
      <c r="A47" s="53"/>
      <c r="B47" s="53"/>
      <c r="C47" s="53"/>
      <c r="D47" s="54"/>
      <c r="E47" s="53"/>
      <c r="F47" s="53"/>
    </row>
    <row r="48" spans="1:20" x14ac:dyDescent="0.3">
      <c r="A48" s="53"/>
      <c r="B48" s="53"/>
      <c r="C48" s="53"/>
      <c r="D48" s="54"/>
      <c r="E48" s="53"/>
      <c r="F48" s="53"/>
      <c r="H48" s="27" t="s">
        <v>29</v>
      </c>
      <c r="I48" s="28"/>
      <c r="J48" s="28"/>
      <c r="K48" s="28"/>
      <c r="L48" s="28"/>
      <c r="M48" s="28"/>
      <c r="N48" s="28"/>
      <c r="O48" s="28"/>
      <c r="P48" s="28"/>
      <c r="Q48" s="29"/>
    </row>
    <row r="49" spans="1:17" x14ac:dyDescent="0.3">
      <c r="A49" s="53"/>
      <c r="B49" s="53"/>
      <c r="C49" s="53"/>
      <c r="D49" s="54"/>
      <c r="E49" s="53"/>
      <c r="F49" s="53"/>
      <c r="H49" s="30" t="s">
        <v>34</v>
      </c>
      <c r="I49" s="11"/>
      <c r="J49" s="11"/>
      <c r="K49" s="11"/>
      <c r="L49" s="11"/>
      <c r="M49" s="11"/>
      <c r="N49" s="11"/>
      <c r="O49" s="11"/>
      <c r="P49" s="11"/>
      <c r="Q49" s="31"/>
    </row>
    <row r="50" spans="1:17" x14ac:dyDescent="0.3">
      <c r="A50" s="53"/>
      <c r="B50" s="53"/>
      <c r="C50" s="53"/>
      <c r="D50" s="54"/>
      <c r="E50" s="53"/>
      <c r="F50" s="53"/>
      <c r="H50" s="30"/>
      <c r="I50" s="11"/>
      <c r="J50" s="11"/>
      <c r="K50" s="11"/>
      <c r="L50" s="11"/>
      <c r="M50" s="11"/>
      <c r="N50" s="11"/>
      <c r="O50" s="11"/>
      <c r="P50" s="11"/>
      <c r="Q50" s="31"/>
    </row>
    <row r="51" spans="1:17" x14ac:dyDescent="0.3">
      <c r="A51" s="53"/>
      <c r="B51" s="53"/>
      <c r="C51" s="53"/>
      <c r="D51" s="54"/>
      <c r="E51" s="53"/>
      <c r="F51" s="53"/>
      <c r="H51" s="30"/>
      <c r="I51" s="11" t="s">
        <v>26</v>
      </c>
      <c r="J51" s="11"/>
      <c r="K51" s="25">
        <v>0.5</v>
      </c>
      <c r="L51" s="25">
        <v>0.6</v>
      </c>
      <c r="M51" s="25">
        <v>0.7</v>
      </c>
      <c r="N51" s="11"/>
      <c r="O51" s="11"/>
      <c r="P51" s="11"/>
      <c r="Q51" s="31"/>
    </row>
    <row r="52" spans="1:17" x14ac:dyDescent="0.3">
      <c r="A52" s="53"/>
      <c r="B52" s="53"/>
      <c r="C52" s="53"/>
      <c r="D52" s="54"/>
      <c r="E52" s="53"/>
      <c r="F52" s="53"/>
      <c r="H52" s="30"/>
      <c r="I52" s="11" t="s">
        <v>16</v>
      </c>
      <c r="J52" s="11"/>
      <c r="K52" s="25">
        <v>0.03</v>
      </c>
      <c r="L52" s="12">
        <f>+K52</f>
        <v>0.03</v>
      </c>
      <c r="M52" s="12">
        <f>+L52</f>
        <v>0.03</v>
      </c>
      <c r="N52" s="11"/>
      <c r="O52" s="11"/>
      <c r="P52" s="11"/>
      <c r="Q52" s="31"/>
    </row>
    <row r="53" spans="1:17" x14ac:dyDescent="0.3">
      <c r="A53" s="53"/>
      <c r="B53" s="53"/>
      <c r="C53" s="53"/>
      <c r="D53" s="54"/>
      <c r="E53" s="53"/>
      <c r="F53" s="53"/>
      <c r="H53" s="30"/>
      <c r="I53" s="11" t="s">
        <v>30</v>
      </c>
      <c r="J53" s="11"/>
      <c r="K53" s="37">
        <v>35000000</v>
      </c>
      <c r="L53" s="14">
        <f>+K53</f>
        <v>35000000</v>
      </c>
      <c r="M53" s="14">
        <f>+L53</f>
        <v>35000000</v>
      </c>
      <c r="N53" s="11"/>
      <c r="O53" s="11"/>
      <c r="P53" s="11"/>
      <c r="Q53" s="31"/>
    </row>
    <row r="54" spans="1:17" x14ac:dyDescent="0.3">
      <c r="A54" s="53"/>
      <c r="B54" s="53"/>
      <c r="C54" s="53"/>
      <c r="D54" s="54"/>
      <c r="E54" s="53"/>
      <c r="F54" s="53"/>
      <c r="H54" s="30"/>
      <c r="I54" s="11" t="s">
        <v>27</v>
      </c>
      <c r="J54" s="11"/>
      <c r="K54" s="14">
        <f>+(1-K51)*$J$6</f>
        <v>3500000000</v>
      </c>
      <c r="L54" s="14">
        <f>+(1-L51)*$J$6</f>
        <v>2800000000</v>
      </c>
      <c r="M54" s="14">
        <f>+(1-M51)*$J$6</f>
        <v>2100000000.0000002</v>
      </c>
      <c r="N54" s="11"/>
      <c r="O54" s="11"/>
      <c r="P54" s="11"/>
      <c r="Q54" s="31"/>
    </row>
    <row r="55" spans="1:17" x14ac:dyDescent="0.3">
      <c r="A55" s="53"/>
      <c r="B55" s="53"/>
      <c r="C55" s="53"/>
      <c r="D55" s="54"/>
      <c r="E55" s="53"/>
      <c r="F55" s="53"/>
      <c r="H55" s="30"/>
      <c r="I55" s="11"/>
      <c r="J55" s="11"/>
      <c r="K55" s="11"/>
      <c r="L55" s="11"/>
      <c r="M55" s="11"/>
      <c r="N55" s="11"/>
      <c r="O55" s="11"/>
      <c r="P55" s="11"/>
      <c r="Q55" s="31"/>
    </row>
    <row r="56" spans="1:17" x14ac:dyDescent="0.3">
      <c r="A56" s="53"/>
      <c r="B56" s="53"/>
      <c r="C56" s="53"/>
      <c r="D56" s="54"/>
      <c r="E56" s="53"/>
      <c r="F56" s="53"/>
      <c r="H56" s="30" t="s">
        <v>13</v>
      </c>
      <c r="I56" s="17" t="s">
        <v>22</v>
      </c>
      <c r="J56" s="17" t="s">
        <v>21</v>
      </c>
      <c r="K56" s="18" t="s">
        <v>20</v>
      </c>
      <c r="L56" s="18" t="s">
        <v>20</v>
      </c>
      <c r="M56" s="18" t="s">
        <v>20</v>
      </c>
      <c r="N56" s="11"/>
      <c r="O56" s="11"/>
      <c r="P56" s="11"/>
      <c r="Q56" s="31"/>
    </row>
    <row r="57" spans="1:17" x14ac:dyDescent="0.3">
      <c r="A57" s="53"/>
      <c r="B57" s="53"/>
      <c r="C57" s="53"/>
      <c r="D57" s="54"/>
      <c r="E57" s="53"/>
      <c r="F57" s="53"/>
      <c r="H57" s="30">
        <v>0</v>
      </c>
      <c r="I57" s="11"/>
      <c r="J57" s="12">
        <f>+K52</f>
        <v>0.03</v>
      </c>
      <c r="K57" s="14">
        <f>+$J57*K$54</f>
        <v>105000000</v>
      </c>
      <c r="L57" s="14">
        <f>+$J57*L$54</f>
        <v>84000000</v>
      </c>
      <c r="M57" s="14">
        <f>+$J57*M$54</f>
        <v>63000000.000000007</v>
      </c>
      <c r="N57" s="11"/>
      <c r="O57" s="11"/>
      <c r="P57" s="11"/>
      <c r="Q57" s="31"/>
    </row>
    <row r="58" spans="1:17" x14ac:dyDescent="0.3">
      <c r="A58" s="53"/>
      <c r="B58" s="53"/>
      <c r="C58" s="53"/>
      <c r="D58" s="54"/>
      <c r="E58" s="53"/>
      <c r="F58" s="53"/>
      <c r="H58" s="30">
        <v>1</v>
      </c>
      <c r="I58" s="14">
        <f>+K53</f>
        <v>35000000</v>
      </c>
      <c r="J58" s="11" t="str">
        <f t="shared" ref="J58:J63" si="7">IF(K58="","",+K58/$K$54*100)&amp;"%/ "&amp;IF(L58="","",L58/$L$54*100)&amp;"%/ "&amp;IF(M58="","",M58/$M$54*100)&amp;"%"</f>
        <v>4%/ 4.25%/ 4.66666666666667%</v>
      </c>
      <c r="K58" s="14">
        <f t="shared" ref="K58:M66" si="8">IF(+K$57+$I58&gt;K$54,"",+K$57+$I58)</f>
        <v>140000000</v>
      </c>
      <c r="L58" s="14">
        <f t="shared" si="8"/>
        <v>119000000</v>
      </c>
      <c r="M58" s="14">
        <f t="shared" si="8"/>
        <v>98000000</v>
      </c>
      <c r="N58" s="11" t="s">
        <v>32</v>
      </c>
      <c r="O58" s="11"/>
      <c r="P58" s="11"/>
      <c r="Q58" s="31"/>
    </row>
    <row r="59" spans="1:17" x14ac:dyDescent="0.3">
      <c r="A59" s="53"/>
      <c r="B59" s="53"/>
      <c r="C59" s="53"/>
      <c r="D59" s="54"/>
      <c r="E59" s="53"/>
      <c r="F59" s="53"/>
      <c r="H59" s="30">
        <v>2</v>
      </c>
      <c r="I59" s="14">
        <f>+I58*2</f>
        <v>70000000</v>
      </c>
      <c r="J59" s="11" t="str">
        <f t="shared" si="7"/>
        <v>5%/ 5.5%/ 6.33333333333333%</v>
      </c>
      <c r="K59" s="14">
        <f t="shared" si="8"/>
        <v>175000000</v>
      </c>
      <c r="L59" s="14">
        <f t="shared" si="8"/>
        <v>154000000</v>
      </c>
      <c r="M59" s="14">
        <f t="shared" si="8"/>
        <v>133000000</v>
      </c>
      <c r="N59" s="11" t="s">
        <v>33</v>
      </c>
      <c r="O59" s="11"/>
      <c r="P59" s="11"/>
      <c r="Q59" s="31"/>
    </row>
    <row r="60" spans="1:17" x14ac:dyDescent="0.3">
      <c r="A60" s="53"/>
      <c r="B60" s="53"/>
      <c r="C60" s="53"/>
      <c r="D60" s="54"/>
      <c r="E60" s="53"/>
      <c r="F60" s="53"/>
      <c r="H60" s="30">
        <v>3</v>
      </c>
      <c r="I60" s="14">
        <f t="shared" ref="I60:I66" si="9">+I59*2</f>
        <v>140000000</v>
      </c>
      <c r="J60" s="11" t="str">
        <f t="shared" si="7"/>
        <v>7%/ 8%/ 9.66666666666666%</v>
      </c>
      <c r="K60" s="14">
        <f t="shared" si="8"/>
        <v>245000000</v>
      </c>
      <c r="L60" s="14">
        <f t="shared" si="8"/>
        <v>224000000</v>
      </c>
      <c r="M60" s="14">
        <f t="shared" si="8"/>
        <v>203000000</v>
      </c>
      <c r="N60" s="11"/>
      <c r="O60" s="11"/>
      <c r="P60" s="11"/>
      <c r="Q60" s="31"/>
    </row>
    <row r="61" spans="1:17" x14ac:dyDescent="0.3">
      <c r="A61" s="53"/>
      <c r="B61" s="53"/>
      <c r="C61" s="53"/>
      <c r="D61" s="54"/>
      <c r="E61" s="53"/>
      <c r="F61" s="53"/>
      <c r="H61" s="30">
        <v>4</v>
      </c>
      <c r="I61" s="14">
        <f t="shared" si="9"/>
        <v>280000000</v>
      </c>
      <c r="J61" s="11" t="str">
        <f t="shared" si="7"/>
        <v>11%/ 13%/ 16.3333333333333%</v>
      </c>
      <c r="K61" s="14">
        <f t="shared" si="8"/>
        <v>385000000</v>
      </c>
      <c r="L61" s="14">
        <f t="shared" si="8"/>
        <v>364000000</v>
      </c>
      <c r="M61" s="14">
        <f t="shared" si="8"/>
        <v>343000000</v>
      </c>
      <c r="N61" s="11"/>
      <c r="O61" s="11"/>
      <c r="P61" s="11"/>
      <c r="Q61" s="31"/>
    </row>
    <row r="62" spans="1:17" x14ac:dyDescent="0.3">
      <c r="A62" s="53"/>
      <c r="B62" s="53"/>
      <c r="C62" s="53"/>
      <c r="D62" s="54"/>
      <c r="E62" s="53"/>
      <c r="F62" s="53"/>
      <c r="H62" s="30">
        <v>5</v>
      </c>
      <c r="I62" s="14">
        <f t="shared" si="9"/>
        <v>560000000</v>
      </c>
      <c r="J62" s="11" t="str">
        <f t="shared" si="7"/>
        <v>19%/ 23%/ 29.6666666666667%</v>
      </c>
      <c r="K62" s="14">
        <f t="shared" si="8"/>
        <v>665000000</v>
      </c>
      <c r="L62" s="14">
        <f t="shared" si="8"/>
        <v>644000000</v>
      </c>
      <c r="M62" s="14">
        <f t="shared" si="8"/>
        <v>623000000</v>
      </c>
      <c r="N62" s="11"/>
      <c r="O62" s="11"/>
      <c r="P62" s="11"/>
      <c r="Q62" s="31"/>
    </row>
    <row r="63" spans="1:17" x14ac:dyDescent="0.3">
      <c r="A63" s="53"/>
      <c r="B63" s="53"/>
      <c r="C63" s="53"/>
      <c r="D63" s="54"/>
      <c r="E63" s="53"/>
      <c r="F63" s="53"/>
      <c r="H63" s="30">
        <v>6</v>
      </c>
      <c r="I63" s="14">
        <f t="shared" si="9"/>
        <v>1120000000</v>
      </c>
      <c r="J63" s="11" t="str">
        <f t="shared" si="7"/>
        <v>35%/ 43%/ 56.3333333333333%</v>
      </c>
      <c r="K63" s="14">
        <f t="shared" si="8"/>
        <v>1225000000</v>
      </c>
      <c r="L63" s="14">
        <f t="shared" si="8"/>
        <v>1204000000</v>
      </c>
      <c r="M63" s="14">
        <f t="shared" si="8"/>
        <v>1183000000</v>
      </c>
      <c r="N63" s="11" t="s">
        <v>35</v>
      </c>
      <c r="O63" s="11"/>
      <c r="P63" s="11"/>
      <c r="Q63" s="31"/>
    </row>
    <row r="64" spans="1:17" x14ac:dyDescent="0.3">
      <c r="A64" s="53"/>
      <c r="B64" s="53"/>
      <c r="C64" s="53"/>
      <c r="D64" s="54"/>
      <c r="E64" s="53"/>
      <c r="F64" s="53"/>
      <c r="H64" s="30">
        <v>7</v>
      </c>
      <c r="I64" s="14">
        <f t="shared" si="9"/>
        <v>2240000000</v>
      </c>
      <c r="J64" s="11" t="str">
        <f>IF(K64="","",+K64/$K$54*100)&amp;"%/ "&amp;IF(L64="","",L64/$L$54*100)&amp;"%/ "&amp;IF(M64="","",M64/$M$54*100)&amp;"%"</f>
        <v>67%/ 83%/ %</v>
      </c>
      <c r="K64" s="14">
        <f t="shared" si="8"/>
        <v>2345000000</v>
      </c>
      <c r="L64" s="14">
        <f>IF(+L$57+$I64&gt;L$54,"",+L$57+$I64)</f>
        <v>2324000000</v>
      </c>
      <c r="M64" s="14" t="str">
        <f t="shared" si="8"/>
        <v/>
      </c>
      <c r="N64" s="11" t="s">
        <v>36</v>
      </c>
      <c r="O64" s="11"/>
      <c r="P64" s="11"/>
      <c r="Q64" s="31"/>
    </row>
    <row r="65" spans="1:17" x14ac:dyDescent="0.3">
      <c r="A65" s="53"/>
      <c r="B65" s="53"/>
      <c r="C65" s="53"/>
      <c r="D65" s="54"/>
      <c r="E65" s="53"/>
      <c r="F65" s="53"/>
      <c r="H65" s="30">
        <v>8</v>
      </c>
      <c r="I65" s="14">
        <f t="shared" si="9"/>
        <v>4480000000</v>
      </c>
      <c r="J65" s="11" t="str">
        <f>IF(K65="","",+K65/$K$54*100)&amp;"%/ "&amp;IF(L65="","",L65/$L$54*100)&amp;"%/ "&amp;IF(M65="","",M65/$M$54*100)&amp;"%"</f>
        <v>%/ %/ %</v>
      </c>
      <c r="K65" s="14" t="str">
        <f t="shared" si="8"/>
        <v/>
      </c>
      <c r="L65" s="14" t="str">
        <f>IF(+L$57+$I65&gt;L$54,"",+L$57+$I65)</f>
        <v/>
      </c>
      <c r="M65" s="14" t="str">
        <f t="shared" si="8"/>
        <v/>
      </c>
      <c r="N65" s="11"/>
      <c r="O65" s="11"/>
      <c r="P65" s="11"/>
      <c r="Q65" s="31"/>
    </row>
    <row r="66" spans="1:17" x14ac:dyDescent="0.3">
      <c r="A66" s="53"/>
      <c r="B66" s="53"/>
      <c r="C66" s="53"/>
      <c r="D66" s="54"/>
      <c r="E66" s="53"/>
      <c r="F66" s="53"/>
      <c r="H66" s="30">
        <v>9</v>
      </c>
      <c r="I66" s="14">
        <f t="shared" si="9"/>
        <v>8960000000</v>
      </c>
      <c r="J66" s="11" t="str">
        <f>IF(K66="","",+K66/$K$54*100)&amp;"%/ "&amp;IF(L66="","",L66/$L$54*100)&amp;"%/ "&amp;IF(M66="","",M66/$M$54*100)&amp;"%"</f>
        <v>%/ %/ %</v>
      </c>
      <c r="K66" s="14" t="str">
        <f t="shared" si="8"/>
        <v/>
      </c>
      <c r="L66" s="14" t="str">
        <f>IF(+L$57+$I66&gt;L$54,"",+L$57+$I66)</f>
        <v/>
      </c>
      <c r="M66" s="14" t="str">
        <f t="shared" si="8"/>
        <v/>
      </c>
      <c r="N66" s="11"/>
      <c r="O66" s="11"/>
      <c r="P66" s="11"/>
      <c r="Q66" s="31"/>
    </row>
    <row r="67" spans="1:17" ht="15" thickBot="1" x14ac:dyDescent="0.35">
      <c r="A67" s="53"/>
      <c r="B67" s="53"/>
      <c r="C67" s="53"/>
      <c r="D67" s="54"/>
      <c r="E67" s="53"/>
      <c r="F67" s="53"/>
      <c r="H67" s="32"/>
      <c r="I67" s="33"/>
      <c r="J67" s="33"/>
      <c r="K67" s="33"/>
      <c r="L67" s="33"/>
      <c r="M67" s="33"/>
      <c r="N67" s="33"/>
      <c r="O67" s="33"/>
      <c r="P67" s="33"/>
      <c r="Q67" s="34"/>
    </row>
    <row r="68" spans="1:17" x14ac:dyDescent="0.3">
      <c r="A68" s="53"/>
      <c r="B68" s="53"/>
      <c r="C68" s="53"/>
      <c r="D68" s="54"/>
      <c r="E68" s="53"/>
      <c r="F68" s="53"/>
    </row>
    <row r="69" spans="1:17" ht="15" thickBot="1" x14ac:dyDescent="0.35">
      <c r="A69" s="53"/>
      <c r="B69" s="53"/>
      <c r="C69" s="53"/>
      <c r="D69" s="54"/>
      <c r="E69" s="53"/>
      <c r="F69" s="53"/>
    </row>
    <row r="70" spans="1:17" x14ac:dyDescent="0.3">
      <c r="A70" s="53"/>
      <c r="B70" s="53"/>
      <c r="C70" s="53"/>
      <c r="D70" s="54"/>
      <c r="E70" s="53"/>
      <c r="F70" s="53"/>
      <c r="H70" s="27" t="s">
        <v>39</v>
      </c>
      <c r="I70" s="28"/>
      <c r="J70" s="28"/>
      <c r="K70" s="28"/>
      <c r="L70" s="28"/>
      <c r="M70" s="28"/>
      <c r="N70" s="28"/>
      <c r="O70" s="28"/>
      <c r="P70" s="28"/>
      <c r="Q70" s="29"/>
    </row>
    <row r="71" spans="1:17" x14ac:dyDescent="0.3">
      <c r="A71" s="53"/>
      <c r="B71" s="53"/>
      <c r="C71" s="53"/>
      <c r="D71" s="54"/>
      <c r="E71" s="53"/>
      <c r="F71" s="53"/>
      <c r="H71" s="30"/>
      <c r="I71" s="11"/>
      <c r="J71" s="11"/>
      <c r="K71" s="11"/>
      <c r="L71" s="11"/>
      <c r="M71" s="11"/>
      <c r="N71" s="11"/>
      <c r="O71" s="11"/>
      <c r="P71" s="11"/>
      <c r="Q71" s="31"/>
    </row>
    <row r="72" spans="1:17" x14ac:dyDescent="0.3">
      <c r="A72" s="53"/>
      <c r="B72" s="53"/>
      <c r="C72" s="53"/>
      <c r="D72" s="54"/>
      <c r="E72" s="53"/>
      <c r="F72" s="53"/>
      <c r="H72" s="30"/>
      <c r="I72" s="11" t="s">
        <v>26</v>
      </c>
      <c r="J72" s="11"/>
      <c r="K72" s="11"/>
      <c r="L72" s="25">
        <v>0.5</v>
      </c>
      <c r="M72" s="11"/>
      <c r="N72" s="11"/>
      <c r="O72" s="11"/>
      <c r="P72" s="11"/>
      <c r="Q72" s="31"/>
    </row>
    <row r="73" spans="1:17" x14ac:dyDescent="0.3">
      <c r="A73" s="53"/>
      <c r="B73" s="53"/>
      <c r="C73" s="53"/>
      <c r="D73" s="54"/>
      <c r="E73" s="53"/>
      <c r="F73" s="53"/>
      <c r="H73" s="30"/>
      <c r="I73" s="11" t="s">
        <v>27</v>
      </c>
      <c r="J73" s="11"/>
      <c r="K73" s="11"/>
      <c r="L73" s="14">
        <f>+(1-L72)*$J$6</f>
        <v>3500000000</v>
      </c>
      <c r="M73" s="11"/>
      <c r="N73" s="11"/>
      <c r="O73" s="11"/>
      <c r="P73" s="11"/>
      <c r="Q73" s="31"/>
    </row>
    <row r="74" spans="1:17" x14ac:dyDescent="0.3">
      <c r="A74" s="53"/>
      <c r="B74" s="53"/>
      <c r="C74" s="53"/>
      <c r="D74" s="54"/>
      <c r="E74" s="53"/>
      <c r="F74" s="53"/>
      <c r="H74" s="30"/>
      <c r="I74" s="11" t="s">
        <v>16</v>
      </c>
      <c r="J74" s="11"/>
      <c r="K74" s="11"/>
      <c r="L74" s="25">
        <v>0.03</v>
      </c>
      <c r="M74" s="11"/>
      <c r="N74" s="11"/>
      <c r="O74" s="11"/>
      <c r="P74" s="11"/>
      <c r="Q74" s="31"/>
    </row>
    <row r="75" spans="1:17" x14ac:dyDescent="0.3">
      <c r="A75" s="53"/>
      <c r="B75" s="53"/>
      <c r="C75" s="53"/>
      <c r="D75" s="54"/>
      <c r="E75" s="53"/>
      <c r="F75" s="53"/>
      <c r="H75" s="30"/>
      <c r="I75" s="11"/>
      <c r="J75" s="11"/>
      <c r="K75" s="11"/>
      <c r="L75" s="14">
        <f>+L74*L73</f>
        <v>105000000</v>
      </c>
      <c r="M75" s="11"/>
      <c r="N75" s="11"/>
      <c r="O75" s="11"/>
      <c r="P75" s="11"/>
      <c r="Q75" s="31"/>
    </row>
    <row r="76" spans="1:17" x14ac:dyDescent="0.3">
      <c r="A76" s="53"/>
      <c r="B76" s="53"/>
      <c r="C76" s="53"/>
      <c r="D76" s="54"/>
      <c r="E76" s="53"/>
      <c r="F76" s="53"/>
      <c r="H76" s="30" t="s">
        <v>42</v>
      </c>
      <c r="I76" s="11"/>
      <c r="J76" s="11"/>
      <c r="K76" s="11"/>
      <c r="L76" s="11"/>
      <c r="M76" s="11"/>
      <c r="N76" s="11"/>
      <c r="O76" s="11"/>
      <c r="P76" s="11"/>
      <c r="Q76" s="31"/>
    </row>
    <row r="77" spans="1:17" x14ac:dyDescent="0.3">
      <c r="A77" s="53"/>
      <c r="B77" s="53"/>
      <c r="C77" s="53"/>
      <c r="D77" s="54"/>
      <c r="E77" s="53"/>
      <c r="F77" s="53"/>
      <c r="H77" s="30" t="s">
        <v>43</v>
      </c>
      <c r="I77" s="39">
        <v>1E-3</v>
      </c>
      <c r="J77" s="39">
        <v>5.0000000000000001E-3</v>
      </c>
      <c r="K77" s="25">
        <v>0.01</v>
      </c>
      <c r="L77" s="11"/>
      <c r="M77" s="11"/>
      <c r="N77" s="11"/>
      <c r="O77" s="11"/>
      <c r="P77" s="11"/>
      <c r="Q77" s="31"/>
    </row>
    <row r="78" spans="1:17" x14ac:dyDescent="0.3">
      <c r="A78" s="53"/>
      <c r="B78" s="53"/>
      <c r="C78" s="53"/>
      <c r="D78" s="54"/>
      <c r="E78" s="53"/>
      <c r="F78" s="53"/>
      <c r="H78" s="30"/>
      <c r="I78" s="11"/>
      <c r="J78" s="11"/>
      <c r="K78" s="11"/>
      <c r="L78" s="11"/>
      <c r="M78" s="11"/>
      <c r="N78" s="11"/>
      <c r="O78" s="11"/>
      <c r="P78" s="11"/>
      <c r="Q78" s="31"/>
    </row>
    <row r="79" spans="1:17" x14ac:dyDescent="0.3">
      <c r="H79" s="30" t="s">
        <v>13</v>
      </c>
      <c r="I79" s="11" t="s">
        <v>40</v>
      </c>
      <c r="J79" s="11" t="s">
        <v>20</v>
      </c>
      <c r="K79" s="11" t="s">
        <v>41</v>
      </c>
      <c r="L79" s="57">
        <f>+I77</f>
        <v>1E-3</v>
      </c>
      <c r="M79" s="57">
        <f t="shared" ref="M79:N79" si="10">+J77</f>
        <v>5.0000000000000001E-3</v>
      </c>
      <c r="N79" s="57">
        <f>+K77</f>
        <v>0.01</v>
      </c>
      <c r="O79" s="11"/>
      <c r="P79" s="11"/>
      <c r="Q79" s="31"/>
    </row>
    <row r="80" spans="1:17" x14ac:dyDescent="0.3">
      <c r="H80" s="30">
        <v>0</v>
      </c>
      <c r="I80" s="11"/>
      <c r="J80" s="14"/>
      <c r="K80" s="40"/>
      <c r="L80" s="40">
        <f>+L75/L73</f>
        <v>0.03</v>
      </c>
      <c r="M80" s="40">
        <f>+L80</f>
        <v>0.03</v>
      </c>
      <c r="N80" s="40">
        <f>+M80</f>
        <v>0.03</v>
      </c>
      <c r="O80" s="11"/>
      <c r="P80" s="11"/>
      <c r="Q80" s="31"/>
    </row>
    <row r="81" spans="8:17" x14ac:dyDescent="0.3">
      <c r="H81" s="30">
        <v>1</v>
      </c>
      <c r="I81" s="14">
        <f>+I77*$L$73</f>
        <v>3500000</v>
      </c>
      <c r="J81" s="14">
        <f>+J77*$L$73</f>
        <v>17500000</v>
      </c>
      <c r="K81" s="14">
        <f>+K77*$L$73</f>
        <v>35000000</v>
      </c>
      <c r="L81" s="40">
        <f>+($L$75+I81)/$L$73</f>
        <v>3.1E-2</v>
      </c>
      <c r="M81" s="40">
        <f>+($L$75+J81)/$L$73</f>
        <v>3.5000000000000003E-2</v>
      </c>
      <c r="N81" s="40">
        <f>+($L$75+K81)/$L$73</f>
        <v>0.04</v>
      </c>
      <c r="O81" s="11"/>
      <c r="P81" s="14"/>
      <c r="Q81" s="31"/>
    </row>
    <row r="82" spans="8:17" x14ac:dyDescent="0.3">
      <c r="H82" s="30">
        <v>2</v>
      </c>
      <c r="I82" s="14">
        <f>+I81*2</f>
        <v>7000000</v>
      </c>
      <c r="J82" s="14">
        <f>+J81*2</f>
        <v>35000000</v>
      </c>
      <c r="K82" s="14">
        <f>+K81*2</f>
        <v>70000000</v>
      </c>
      <c r="L82" s="40">
        <f t="shared" ref="L82:L91" si="11">+(L$75+$I82)/L$73</f>
        <v>3.2000000000000001E-2</v>
      </c>
      <c r="M82" s="40">
        <f t="shared" ref="M82:N91" si="12">+($L$75+J82)/$L$73</f>
        <v>0.04</v>
      </c>
      <c r="N82" s="40">
        <f t="shared" si="12"/>
        <v>0.05</v>
      </c>
      <c r="O82" s="11"/>
      <c r="P82" s="11"/>
      <c r="Q82" s="31"/>
    </row>
    <row r="83" spans="8:17" x14ac:dyDescent="0.3">
      <c r="H83" s="30">
        <v>3</v>
      </c>
      <c r="I83" s="14">
        <f t="shared" ref="I83:K91" si="13">+I82*2</f>
        <v>14000000</v>
      </c>
      <c r="J83" s="14">
        <f t="shared" si="13"/>
        <v>70000000</v>
      </c>
      <c r="K83" s="14">
        <f t="shared" si="13"/>
        <v>140000000</v>
      </c>
      <c r="L83" s="40">
        <f t="shared" si="11"/>
        <v>3.4000000000000002E-2</v>
      </c>
      <c r="M83" s="40">
        <f t="shared" si="12"/>
        <v>0.05</v>
      </c>
      <c r="N83" s="40">
        <f t="shared" si="12"/>
        <v>7.0000000000000007E-2</v>
      </c>
      <c r="O83" s="11"/>
      <c r="P83" s="11"/>
      <c r="Q83" s="31"/>
    </row>
    <row r="84" spans="8:17" x14ac:dyDescent="0.3">
      <c r="H84" s="30">
        <v>4</v>
      </c>
      <c r="I84" s="14">
        <f t="shared" si="13"/>
        <v>28000000</v>
      </c>
      <c r="J84" s="14">
        <f t="shared" si="13"/>
        <v>140000000</v>
      </c>
      <c r="K84" s="14">
        <f t="shared" si="13"/>
        <v>280000000</v>
      </c>
      <c r="L84" s="40">
        <f t="shared" si="11"/>
        <v>3.7999999999999999E-2</v>
      </c>
      <c r="M84" s="40">
        <f t="shared" si="12"/>
        <v>7.0000000000000007E-2</v>
      </c>
      <c r="N84" s="40">
        <f t="shared" si="12"/>
        <v>0.11</v>
      </c>
      <c r="O84" s="11"/>
      <c r="P84" s="11"/>
      <c r="Q84" s="31"/>
    </row>
    <row r="85" spans="8:17" x14ac:dyDescent="0.3">
      <c r="H85" s="30">
        <v>5</v>
      </c>
      <c r="I85" s="14">
        <f t="shared" si="13"/>
        <v>56000000</v>
      </c>
      <c r="J85" s="14">
        <f t="shared" si="13"/>
        <v>280000000</v>
      </c>
      <c r="K85" s="14">
        <f t="shared" si="13"/>
        <v>560000000</v>
      </c>
      <c r="L85" s="40">
        <f t="shared" si="11"/>
        <v>4.5999999999999999E-2</v>
      </c>
      <c r="M85" s="40">
        <f t="shared" si="12"/>
        <v>0.11</v>
      </c>
      <c r="N85" s="40">
        <f t="shared" si="12"/>
        <v>0.19</v>
      </c>
      <c r="O85" s="11"/>
      <c r="P85" s="11"/>
      <c r="Q85" s="31"/>
    </row>
    <row r="86" spans="8:17" x14ac:dyDescent="0.3">
      <c r="H86" s="30">
        <v>6</v>
      </c>
      <c r="I86" s="14">
        <f t="shared" si="13"/>
        <v>112000000</v>
      </c>
      <c r="J86" s="14">
        <f t="shared" si="13"/>
        <v>560000000</v>
      </c>
      <c r="K86" s="14">
        <f t="shared" si="13"/>
        <v>1120000000</v>
      </c>
      <c r="L86" s="40">
        <f t="shared" si="11"/>
        <v>6.2E-2</v>
      </c>
      <c r="M86" s="40">
        <f t="shared" si="12"/>
        <v>0.19</v>
      </c>
      <c r="N86" s="40">
        <f t="shared" si="12"/>
        <v>0.35</v>
      </c>
      <c r="O86" s="11"/>
      <c r="P86" s="11"/>
      <c r="Q86" s="31"/>
    </row>
    <row r="87" spans="8:17" x14ac:dyDescent="0.3">
      <c r="H87" s="30">
        <v>7</v>
      </c>
      <c r="I87" s="14">
        <f t="shared" si="13"/>
        <v>224000000</v>
      </c>
      <c r="J87" s="14">
        <f t="shared" si="13"/>
        <v>1120000000</v>
      </c>
      <c r="K87" s="14">
        <f t="shared" si="13"/>
        <v>2240000000</v>
      </c>
      <c r="L87" s="40">
        <f t="shared" si="11"/>
        <v>9.4E-2</v>
      </c>
      <c r="M87" s="40">
        <f t="shared" si="12"/>
        <v>0.35</v>
      </c>
      <c r="N87" s="40">
        <f t="shared" si="12"/>
        <v>0.67</v>
      </c>
      <c r="O87" s="11" t="s">
        <v>46</v>
      </c>
      <c r="P87" s="11"/>
      <c r="Q87" s="31"/>
    </row>
    <row r="88" spans="8:17" x14ac:dyDescent="0.3">
      <c r="H88" s="30">
        <v>8</v>
      </c>
      <c r="I88" s="14">
        <f t="shared" si="13"/>
        <v>448000000</v>
      </c>
      <c r="J88" s="14">
        <f t="shared" si="13"/>
        <v>2240000000</v>
      </c>
      <c r="K88" s="14">
        <f t="shared" si="13"/>
        <v>4480000000</v>
      </c>
      <c r="L88" s="40">
        <f t="shared" si="11"/>
        <v>0.158</v>
      </c>
      <c r="M88" s="40">
        <f t="shared" si="12"/>
        <v>0.67</v>
      </c>
      <c r="N88" s="40">
        <f t="shared" si="12"/>
        <v>1.31</v>
      </c>
      <c r="O88" s="11" t="s">
        <v>48</v>
      </c>
      <c r="P88" s="11"/>
      <c r="Q88" s="31"/>
    </row>
    <row r="89" spans="8:17" x14ac:dyDescent="0.3">
      <c r="H89" s="30">
        <v>9</v>
      </c>
      <c r="I89" s="14">
        <f t="shared" si="13"/>
        <v>896000000</v>
      </c>
      <c r="J89" s="14">
        <f t="shared" si="13"/>
        <v>4480000000</v>
      </c>
      <c r="K89" s="14">
        <f t="shared" si="13"/>
        <v>8960000000</v>
      </c>
      <c r="L89" s="40">
        <f t="shared" si="11"/>
        <v>0.28599999999999998</v>
      </c>
      <c r="M89" s="40">
        <f t="shared" si="12"/>
        <v>1.31</v>
      </c>
      <c r="N89" s="40">
        <f t="shared" si="12"/>
        <v>2.59</v>
      </c>
      <c r="O89" s="11"/>
      <c r="P89" s="11"/>
      <c r="Q89" s="31"/>
    </row>
    <row r="90" spans="8:17" x14ac:dyDescent="0.3">
      <c r="H90" s="30">
        <v>10</v>
      </c>
      <c r="I90" s="14">
        <f t="shared" si="13"/>
        <v>1792000000</v>
      </c>
      <c r="J90" s="14">
        <f t="shared" si="13"/>
        <v>8960000000</v>
      </c>
      <c r="K90" s="14">
        <f t="shared" si="13"/>
        <v>17920000000</v>
      </c>
      <c r="L90" s="40">
        <f t="shared" si="11"/>
        <v>0.54200000000000004</v>
      </c>
      <c r="M90" s="40">
        <f>+($L$75+J90)/$L$73</f>
        <v>2.59</v>
      </c>
      <c r="N90" s="40">
        <f t="shared" si="12"/>
        <v>5.15</v>
      </c>
      <c r="O90" s="11" t="s">
        <v>47</v>
      </c>
      <c r="P90" s="11"/>
      <c r="Q90" s="31"/>
    </row>
    <row r="91" spans="8:17" x14ac:dyDescent="0.3">
      <c r="H91" s="30"/>
      <c r="I91" s="14">
        <f t="shared" si="13"/>
        <v>3584000000</v>
      </c>
      <c r="J91" s="14">
        <f t="shared" si="13"/>
        <v>17920000000</v>
      </c>
      <c r="K91" s="14">
        <f t="shared" si="13"/>
        <v>35840000000</v>
      </c>
      <c r="L91" s="40">
        <f t="shared" si="11"/>
        <v>1.054</v>
      </c>
      <c r="M91" s="40">
        <f>+($L$75+J91)/$L$73</f>
        <v>5.15</v>
      </c>
      <c r="N91" s="40">
        <f t="shared" si="12"/>
        <v>10.27</v>
      </c>
      <c r="O91" s="11"/>
      <c r="P91" s="11"/>
      <c r="Q91" s="31"/>
    </row>
    <row r="92" spans="8:17" ht="15" thickBot="1" x14ac:dyDescent="0.35">
      <c r="H92" s="32"/>
      <c r="I92" s="41"/>
      <c r="J92" s="41"/>
      <c r="K92" s="42"/>
      <c r="L92" s="33"/>
      <c r="M92" s="33"/>
      <c r="N92" s="33"/>
      <c r="O92" s="33"/>
      <c r="P92" s="33"/>
      <c r="Q92" s="34"/>
    </row>
    <row r="93" spans="8:17" x14ac:dyDescent="0.3">
      <c r="I93" s="14"/>
      <c r="J93" s="14"/>
      <c r="K93" s="38"/>
    </row>
    <row r="94" spans="8:17" x14ac:dyDescent="0.3">
      <c r="I94" s="14"/>
      <c r="J94" s="14"/>
      <c r="K94" s="38"/>
    </row>
    <row r="95" spans="8:17" x14ac:dyDescent="0.3">
      <c r="I95" s="14"/>
      <c r="J95" s="14"/>
      <c r="K95" s="38"/>
    </row>
    <row r="96" spans="8:17" x14ac:dyDescent="0.3">
      <c r="H96" s="5" t="s">
        <v>58</v>
      </c>
      <c r="I96" s="5"/>
      <c r="J96" s="5"/>
      <c r="K96" s="5"/>
      <c r="L96" s="5"/>
    </row>
    <row r="97" spans="2:16" x14ac:dyDescent="0.3">
      <c r="H97" t="s">
        <v>44</v>
      </c>
      <c r="I97" s="14"/>
      <c r="J97" s="14"/>
      <c r="K97" s="38"/>
    </row>
    <row r="98" spans="2:16" x14ac:dyDescent="0.3">
      <c r="H98" t="s">
        <v>12</v>
      </c>
      <c r="I98" s="14"/>
      <c r="J98" s="14"/>
      <c r="K98" s="38"/>
    </row>
    <row r="99" spans="2:16" x14ac:dyDescent="0.3">
      <c r="H99" t="s">
        <v>45</v>
      </c>
      <c r="I99" s="14"/>
      <c r="J99" s="14"/>
      <c r="K99" s="38"/>
    </row>
    <row r="101" spans="2:16" ht="15" thickBot="1" x14ac:dyDescent="0.35"/>
    <row r="102" spans="2:16" x14ac:dyDescent="0.3">
      <c r="H102" s="27" t="s">
        <v>19</v>
      </c>
      <c r="I102" s="28"/>
      <c r="J102" s="28"/>
      <c r="K102" s="47">
        <f>(1-0.5)*$J$6</f>
        <v>3500000000</v>
      </c>
      <c r="L102" s="28"/>
      <c r="M102" s="29"/>
      <c r="N102" s="11"/>
      <c r="O102" s="11"/>
      <c r="P102" s="11"/>
    </row>
    <row r="103" spans="2:16" x14ac:dyDescent="0.3">
      <c r="H103" s="30" t="s">
        <v>16</v>
      </c>
      <c r="I103" s="11"/>
      <c r="J103" s="25">
        <v>0.03</v>
      </c>
      <c r="K103" s="13" t="s">
        <v>17</v>
      </c>
      <c r="L103" s="14">
        <f>J103*K102</f>
        <v>105000000</v>
      </c>
      <c r="M103" s="31"/>
      <c r="N103" s="11"/>
      <c r="O103" s="11"/>
      <c r="P103" s="11"/>
    </row>
    <row r="104" spans="2:16" x14ac:dyDescent="0.3">
      <c r="H104" s="30" t="s">
        <v>49</v>
      </c>
      <c r="I104" s="11"/>
      <c r="J104" s="12"/>
      <c r="K104" s="16"/>
      <c r="L104" s="14"/>
      <c r="M104" s="31"/>
      <c r="N104" s="11"/>
      <c r="O104" s="11"/>
      <c r="P104" s="11"/>
    </row>
    <row r="105" spans="2:16" x14ac:dyDescent="0.3">
      <c r="H105" s="48" t="s">
        <v>56</v>
      </c>
      <c r="I105" s="11"/>
      <c r="J105" s="12"/>
      <c r="K105" s="16"/>
      <c r="L105" s="14"/>
      <c r="M105" s="31"/>
      <c r="N105" s="11"/>
      <c r="O105" s="11"/>
      <c r="P105" s="11"/>
    </row>
    <row r="106" spans="2:16" x14ac:dyDescent="0.3">
      <c r="B106" s="45" t="s">
        <v>52</v>
      </c>
      <c r="C106" s="46" t="s">
        <v>51</v>
      </c>
      <c r="H106" s="30"/>
      <c r="I106" s="11"/>
      <c r="J106" s="11"/>
      <c r="K106" s="11"/>
      <c r="L106" s="11"/>
      <c r="M106" s="31"/>
      <c r="N106" s="11"/>
      <c r="O106" s="11"/>
      <c r="P106" s="11"/>
    </row>
    <row r="107" spans="2:16" x14ac:dyDescent="0.3">
      <c r="C107" s="1">
        <f>+K102</f>
        <v>3500000000</v>
      </c>
      <c r="D107" s="1" t="s">
        <v>54</v>
      </c>
      <c r="H107" s="49" t="s">
        <v>52</v>
      </c>
      <c r="I107" s="43" t="s">
        <v>51</v>
      </c>
      <c r="J107" s="43"/>
      <c r="K107" s="11"/>
      <c r="L107" s="11"/>
      <c r="M107" s="31"/>
      <c r="N107" s="11"/>
      <c r="O107" s="11"/>
      <c r="P107" s="14"/>
    </row>
    <row r="108" spans="2:16" x14ac:dyDescent="0.3">
      <c r="C108" t="s">
        <v>53</v>
      </c>
      <c r="E108" t="s">
        <v>50</v>
      </c>
      <c r="H108" s="50" t="s">
        <v>13</v>
      </c>
      <c r="I108" s="17" t="s">
        <v>22</v>
      </c>
      <c r="J108" s="17" t="s">
        <v>55</v>
      </c>
      <c r="K108" s="36" t="s">
        <v>31</v>
      </c>
      <c r="L108" s="11"/>
      <c r="M108" s="31"/>
      <c r="N108" s="11"/>
      <c r="O108" s="11"/>
      <c r="P108" s="11"/>
    </row>
    <row r="109" spans="2:16" x14ac:dyDescent="0.3">
      <c r="B109">
        <v>0</v>
      </c>
      <c r="E109" s="3">
        <f t="shared" ref="E109:E121" si="14">+F109/$C$107</f>
        <v>0.03</v>
      </c>
      <c r="F109" s="1">
        <f>+L103</f>
        <v>105000000</v>
      </c>
      <c r="H109" s="30">
        <v>0</v>
      </c>
      <c r="I109" s="11"/>
      <c r="J109" s="14">
        <f>+L103</f>
        <v>105000000</v>
      </c>
      <c r="K109" s="12">
        <f>+J109/$K$102</f>
        <v>0.03</v>
      </c>
      <c r="L109" s="11"/>
      <c r="M109" s="31"/>
      <c r="N109" s="11"/>
      <c r="O109" s="11"/>
      <c r="P109" s="11"/>
    </row>
    <row r="110" spans="2:16" x14ac:dyDescent="0.3">
      <c r="B110">
        <v>1</v>
      </c>
      <c r="C110" s="1">
        <f>0.01*C107</f>
        <v>35000000</v>
      </c>
      <c r="E110" s="3">
        <f t="shared" si="14"/>
        <v>0.04</v>
      </c>
      <c r="F110" s="1">
        <f t="shared" ref="F110:F121" si="15">+C110+$F$109</f>
        <v>140000000</v>
      </c>
      <c r="H110" s="30">
        <v>1</v>
      </c>
      <c r="I110" s="14">
        <f>$E$127*EXP($C$127*H110)</f>
        <v>35000000.000000112</v>
      </c>
      <c r="J110" s="14">
        <f t="shared" ref="J110:J120" si="16">+I110+$J$109</f>
        <v>140000000.00000012</v>
      </c>
      <c r="K110" s="12">
        <f t="shared" ref="K110:K120" si="17">+J110/$K$102</f>
        <v>4.0000000000000036E-2</v>
      </c>
      <c r="L110" s="11"/>
      <c r="M110" s="31"/>
      <c r="N110" s="11"/>
      <c r="O110" s="11"/>
      <c r="P110" s="11"/>
    </row>
    <row r="111" spans="2:16" x14ac:dyDescent="0.3">
      <c r="B111">
        <f>+B110+1.5</f>
        <v>2.5</v>
      </c>
      <c r="C111" s="1">
        <f>+C110*2</f>
        <v>70000000</v>
      </c>
      <c r="E111" s="3">
        <f t="shared" si="14"/>
        <v>0.05</v>
      </c>
      <c r="F111" s="1">
        <f t="shared" si="15"/>
        <v>175000000</v>
      </c>
      <c r="H111" s="30">
        <v>2</v>
      </c>
      <c r="I111" s="14">
        <f t="shared" ref="I111:I120" si="18">$E$127*EXP($C$127*H111)</f>
        <v>55559036.818887159</v>
      </c>
      <c r="J111" s="14">
        <f t="shared" si="16"/>
        <v>160559036.81888717</v>
      </c>
      <c r="K111" s="12">
        <f t="shared" si="17"/>
        <v>4.5874010519682047E-2</v>
      </c>
      <c r="L111" s="11"/>
      <c r="M111" s="31"/>
      <c r="N111" s="11"/>
      <c r="O111" s="11"/>
      <c r="P111" s="11"/>
    </row>
    <row r="112" spans="2:16" x14ac:dyDescent="0.3">
      <c r="B112">
        <f t="shared" ref="B112:B121" si="19">+B111+1.5</f>
        <v>4</v>
      </c>
      <c r="C112" s="1">
        <f t="shared" ref="C112:C121" si="20">+C111*2</f>
        <v>140000000</v>
      </c>
      <c r="E112" s="3">
        <f t="shared" si="14"/>
        <v>7.0000000000000007E-2</v>
      </c>
      <c r="F112" s="1">
        <f t="shared" si="15"/>
        <v>245000000</v>
      </c>
      <c r="H112" s="30">
        <v>3</v>
      </c>
      <c r="I112" s="14">
        <f t="shared" si="18"/>
        <v>88194473.492641434</v>
      </c>
      <c r="J112" s="14">
        <f t="shared" si="16"/>
        <v>193194473.49264145</v>
      </c>
      <c r="K112" s="12">
        <f t="shared" si="17"/>
        <v>5.5198420997897554E-2</v>
      </c>
      <c r="L112" s="11"/>
      <c r="M112" s="31"/>
      <c r="N112" s="11"/>
      <c r="O112" s="11"/>
      <c r="P112" s="11"/>
    </row>
    <row r="113" spans="2:16" x14ac:dyDescent="0.3">
      <c r="B113">
        <f t="shared" si="19"/>
        <v>5.5</v>
      </c>
      <c r="C113" s="1">
        <f t="shared" si="20"/>
        <v>280000000</v>
      </c>
      <c r="E113" s="3">
        <f t="shared" si="14"/>
        <v>0.11</v>
      </c>
      <c r="F113" s="1">
        <f t="shared" si="15"/>
        <v>385000000</v>
      </c>
      <c r="H113" s="30">
        <v>4</v>
      </c>
      <c r="I113" s="14">
        <f t="shared" si="18"/>
        <v>140000000.00000051</v>
      </c>
      <c r="J113" s="14">
        <f t="shared" si="16"/>
        <v>245000000.00000051</v>
      </c>
      <c r="K113" s="12">
        <f t="shared" si="17"/>
        <v>7.0000000000000145E-2</v>
      </c>
      <c r="L113" s="11"/>
      <c r="M113" s="31"/>
      <c r="N113" s="11"/>
      <c r="O113" s="11"/>
      <c r="P113" s="11"/>
    </row>
    <row r="114" spans="2:16" x14ac:dyDescent="0.3">
      <c r="B114">
        <f t="shared" si="19"/>
        <v>7</v>
      </c>
      <c r="C114" s="1">
        <f t="shared" si="20"/>
        <v>560000000</v>
      </c>
      <c r="E114" s="3">
        <f t="shared" si="14"/>
        <v>0.19</v>
      </c>
      <c r="F114" s="1">
        <f t="shared" si="15"/>
        <v>665000000</v>
      </c>
      <c r="H114" s="30">
        <v>5</v>
      </c>
      <c r="I114" s="14">
        <f t="shared" si="18"/>
        <v>222236147.27554882</v>
      </c>
      <c r="J114" s="14">
        <f t="shared" si="16"/>
        <v>327236147.27554882</v>
      </c>
      <c r="K114" s="12">
        <f t="shared" si="17"/>
        <v>9.3496042078728234E-2</v>
      </c>
      <c r="L114" s="11"/>
      <c r="M114" s="31"/>
      <c r="N114" s="11"/>
      <c r="O114" s="11"/>
      <c r="P114" s="11"/>
    </row>
    <row r="115" spans="2:16" x14ac:dyDescent="0.3">
      <c r="B115">
        <f t="shared" si="19"/>
        <v>8.5</v>
      </c>
      <c r="C115" s="1">
        <f t="shared" si="20"/>
        <v>1120000000</v>
      </c>
      <c r="E115" s="3">
        <f t="shared" si="14"/>
        <v>0.35</v>
      </c>
      <c r="F115" s="1">
        <f t="shared" si="15"/>
        <v>1225000000</v>
      </c>
      <c r="H115" s="30">
        <v>6</v>
      </c>
      <c r="I115" s="14">
        <f t="shared" si="18"/>
        <v>352777893.97056586</v>
      </c>
      <c r="J115" s="14">
        <f t="shared" si="16"/>
        <v>457777893.97056586</v>
      </c>
      <c r="K115" s="12">
        <f t="shared" si="17"/>
        <v>0.13079368399159025</v>
      </c>
      <c r="L115" s="11"/>
      <c r="M115" s="31"/>
      <c r="N115" s="11"/>
      <c r="O115" s="11"/>
      <c r="P115" s="11"/>
    </row>
    <row r="116" spans="2:16" x14ac:dyDescent="0.3">
      <c r="B116">
        <f t="shared" si="19"/>
        <v>10</v>
      </c>
      <c r="C116" s="1">
        <f t="shared" si="20"/>
        <v>2240000000</v>
      </c>
      <c r="E116" s="3">
        <f t="shared" si="14"/>
        <v>0.67</v>
      </c>
      <c r="F116" s="1">
        <f t="shared" si="15"/>
        <v>2345000000</v>
      </c>
      <c r="H116" s="30">
        <v>7</v>
      </c>
      <c r="I116" s="14">
        <f t="shared" si="18"/>
        <v>560000000.00000215</v>
      </c>
      <c r="J116" s="14">
        <f t="shared" si="16"/>
        <v>665000000.00000215</v>
      </c>
      <c r="K116" s="12">
        <f t="shared" si="17"/>
        <v>0.19000000000000061</v>
      </c>
      <c r="L116" s="11"/>
      <c r="M116" s="31"/>
      <c r="N116" s="11"/>
      <c r="O116" s="11"/>
      <c r="P116" s="11"/>
    </row>
    <row r="117" spans="2:16" x14ac:dyDescent="0.3">
      <c r="B117">
        <f t="shared" si="19"/>
        <v>11.5</v>
      </c>
      <c r="C117" s="1">
        <f t="shared" si="20"/>
        <v>4480000000</v>
      </c>
      <c r="E117" s="3">
        <f t="shared" si="14"/>
        <v>1.31</v>
      </c>
      <c r="F117" s="1">
        <f t="shared" si="15"/>
        <v>4585000000</v>
      </c>
      <c r="H117" s="30">
        <v>8</v>
      </c>
      <c r="I117" s="14">
        <f t="shared" si="18"/>
        <v>888944589.10219538</v>
      </c>
      <c r="J117" s="14">
        <f t="shared" si="16"/>
        <v>993944589.10219538</v>
      </c>
      <c r="K117" s="12">
        <f t="shared" si="17"/>
        <v>0.28398416831491297</v>
      </c>
      <c r="L117" s="11"/>
      <c r="M117" s="31"/>
      <c r="N117" s="11"/>
    </row>
    <row r="118" spans="2:16" x14ac:dyDescent="0.3">
      <c r="B118">
        <f t="shared" si="19"/>
        <v>13</v>
      </c>
      <c r="C118" s="1">
        <f t="shared" si="20"/>
        <v>8960000000</v>
      </c>
      <c r="E118" s="3">
        <f t="shared" si="14"/>
        <v>2.59</v>
      </c>
      <c r="F118" s="1">
        <f t="shared" si="15"/>
        <v>9065000000</v>
      </c>
      <c r="H118" s="30">
        <v>9</v>
      </c>
      <c r="I118" s="14">
        <f t="shared" si="18"/>
        <v>1411111575.8822641</v>
      </c>
      <c r="J118" s="14">
        <f t="shared" si="16"/>
        <v>1516111575.8822641</v>
      </c>
      <c r="K118" s="12">
        <f t="shared" si="17"/>
        <v>0.43317473596636119</v>
      </c>
      <c r="L118" s="11"/>
      <c r="M118" s="31"/>
    </row>
    <row r="119" spans="2:16" x14ac:dyDescent="0.3">
      <c r="B119">
        <f t="shared" si="19"/>
        <v>14.5</v>
      </c>
      <c r="C119" s="1">
        <f t="shared" si="20"/>
        <v>17920000000</v>
      </c>
      <c r="E119" s="3">
        <f t="shared" si="14"/>
        <v>5.15</v>
      </c>
      <c r="F119" s="1">
        <f t="shared" si="15"/>
        <v>18025000000</v>
      </c>
      <c r="H119" s="30">
        <v>10</v>
      </c>
      <c r="I119" s="14">
        <f t="shared" si="18"/>
        <v>2240000000.0000105</v>
      </c>
      <c r="J119" s="14">
        <f t="shared" si="16"/>
        <v>2345000000.0000105</v>
      </c>
      <c r="K119" s="12">
        <f t="shared" si="17"/>
        <v>0.67000000000000304</v>
      </c>
      <c r="L119" s="11" t="s">
        <v>57</v>
      </c>
      <c r="M119" s="31"/>
    </row>
    <row r="120" spans="2:16" ht="15" thickBot="1" x14ac:dyDescent="0.35">
      <c r="B120">
        <f t="shared" si="19"/>
        <v>16</v>
      </c>
      <c r="C120" s="1">
        <f t="shared" si="20"/>
        <v>35840000000</v>
      </c>
      <c r="E120" s="3">
        <f t="shared" si="14"/>
        <v>10.27</v>
      </c>
      <c r="F120" s="1">
        <f t="shared" si="15"/>
        <v>35945000000</v>
      </c>
      <c r="H120" s="51">
        <v>11</v>
      </c>
      <c r="I120" s="41">
        <f t="shared" si="18"/>
        <v>3555778356.408782</v>
      </c>
      <c r="J120" s="41">
        <f t="shared" si="16"/>
        <v>3660778356.408782</v>
      </c>
      <c r="K120" s="52">
        <f t="shared" si="17"/>
        <v>1.045936673259652</v>
      </c>
      <c r="L120" s="33"/>
      <c r="M120" s="34"/>
    </row>
    <row r="121" spans="2:16" x14ac:dyDescent="0.3">
      <c r="B121">
        <f t="shared" si="19"/>
        <v>17.5</v>
      </c>
      <c r="C121" s="1">
        <f t="shared" si="20"/>
        <v>71680000000</v>
      </c>
      <c r="E121" s="3">
        <f t="shared" si="14"/>
        <v>20.51</v>
      </c>
      <c r="F121" s="1">
        <f t="shared" si="15"/>
        <v>71785000000</v>
      </c>
    </row>
    <row r="123" spans="2:16" ht="15" thickBot="1" x14ac:dyDescent="0.35">
      <c r="C123" t="s">
        <v>59</v>
      </c>
      <c r="D123" t="s">
        <v>60</v>
      </c>
      <c r="E123" t="s">
        <v>64</v>
      </c>
    </row>
    <row r="124" spans="2:16" x14ac:dyDescent="0.3">
      <c r="H124" s="27" t="s">
        <v>19</v>
      </c>
      <c r="I124" s="28"/>
      <c r="J124" s="28"/>
      <c r="K124" s="47">
        <f>(1-0.5)*$J$6</f>
        <v>3500000000</v>
      </c>
      <c r="L124" s="28"/>
      <c r="M124" s="29"/>
    </row>
    <row r="125" spans="2:16" x14ac:dyDescent="0.3">
      <c r="C125" t="s">
        <v>65</v>
      </c>
      <c r="H125" s="30" t="s">
        <v>16</v>
      </c>
      <c r="I125" s="11"/>
      <c r="J125" s="25">
        <v>0.03</v>
      </c>
      <c r="K125" s="13" t="s">
        <v>17</v>
      </c>
      <c r="L125" s="14">
        <f>J125*K124</f>
        <v>105000000</v>
      </c>
      <c r="M125" s="31"/>
    </row>
    <row r="126" spans="2:16" x14ac:dyDescent="0.3">
      <c r="C126" t="s">
        <v>61</v>
      </c>
      <c r="D126" s="1" t="s">
        <v>62</v>
      </c>
      <c r="E126" t="s">
        <v>63</v>
      </c>
      <c r="H126" s="30" t="s">
        <v>49</v>
      </c>
      <c r="I126" s="11"/>
      <c r="J126" s="12"/>
      <c r="K126" s="16"/>
      <c r="L126" s="14"/>
      <c r="M126" s="31"/>
    </row>
    <row r="127" spans="2:16" x14ac:dyDescent="0.3">
      <c r="C127">
        <f t="array" ref="C127:D127">LINEST(LN(C110:C121),B110:B121,TRUE,FALSE)</f>
        <v>0.46209812037329701</v>
      </c>
      <c r="D127">
        <v>16.908760499080394</v>
      </c>
      <c r="E127">
        <f>EXP(D127)</f>
        <v>22048618.373160347</v>
      </c>
      <c r="H127" s="48" t="s">
        <v>66</v>
      </c>
      <c r="I127" s="11"/>
      <c r="J127" s="12"/>
      <c r="K127" s="16"/>
      <c r="L127" s="14"/>
      <c r="M127" s="31"/>
    </row>
    <row r="128" spans="2:16" x14ac:dyDescent="0.3">
      <c r="H128" s="30"/>
      <c r="I128" s="11"/>
      <c r="J128" s="11"/>
      <c r="K128" s="11"/>
      <c r="L128" s="11"/>
      <c r="M128" s="31"/>
    </row>
    <row r="129" spans="2:13" x14ac:dyDescent="0.3">
      <c r="H129" s="49" t="s">
        <v>52</v>
      </c>
      <c r="I129" s="43" t="s">
        <v>51</v>
      </c>
      <c r="J129" s="43"/>
      <c r="K129" s="11"/>
      <c r="L129" s="11"/>
      <c r="M129" s="31"/>
    </row>
    <row r="130" spans="2:13" x14ac:dyDescent="0.3">
      <c r="B130" s="45" t="s">
        <v>52</v>
      </c>
      <c r="C130" s="46" t="s">
        <v>51</v>
      </c>
      <c r="H130" s="50" t="s">
        <v>13</v>
      </c>
      <c r="I130" s="17" t="s">
        <v>22</v>
      </c>
      <c r="J130" s="17" t="s">
        <v>55</v>
      </c>
      <c r="K130" s="36" t="s">
        <v>31</v>
      </c>
      <c r="L130" s="11"/>
      <c r="M130" s="31"/>
    </row>
    <row r="131" spans="2:13" x14ac:dyDescent="0.3">
      <c r="C131" s="1">
        <f>+K124</f>
        <v>3500000000</v>
      </c>
      <c r="D131" s="1" t="s">
        <v>54</v>
      </c>
      <c r="H131" s="30">
        <v>0</v>
      </c>
      <c r="I131" s="11"/>
      <c r="J131" s="14">
        <f>+L125</f>
        <v>105000000</v>
      </c>
      <c r="K131" s="12">
        <f>+J131/$K$124</f>
        <v>0.03</v>
      </c>
      <c r="L131" s="11"/>
      <c r="M131" s="31"/>
    </row>
    <row r="132" spans="2:13" x14ac:dyDescent="0.3">
      <c r="C132" t="s">
        <v>53</v>
      </c>
      <c r="E132" t="s">
        <v>50</v>
      </c>
      <c r="H132" s="30">
        <v>1</v>
      </c>
      <c r="I132" s="14">
        <f>$E$151*EXP($C$151*H132)</f>
        <v>35000000.000000112</v>
      </c>
      <c r="J132" s="14">
        <f>+I132+$J$131</f>
        <v>140000000.00000012</v>
      </c>
      <c r="K132" s="12">
        <f t="shared" ref="K132:K147" si="21">+J132/$K$124</f>
        <v>4.0000000000000036E-2</v>
      </c>
      <c r="L132" s="11"/>
      <c r="M132" s="31"/>
    </row>
    <row r="133" spans="2:13" x14ac:dyDescent="0.3">
      <c r="B133">
        <v>0</v>
      </c>
      <c r="E133" s="3">
        <f>+F133/$C$131</f>
        <v>0.03</v>
      </c>
      <c r="F133" s="1">
        <f>+L125</f>
        <v>105000000</v>
      </c>
      <c r="H133" s="30">
        <v>2</v>
      </c>
      <c r="I133" s="14">
        <f t="shared" ref="I133:I147" si="22">$E$151*EXP($C$151*H133)</f>
        <v>49497474.683058493</v>
      </c>
      <c r="J133" s="14">
        <f t="shared" ref="J133:J147" si="23">+I133+$J$131</f>
        <v>154497474.6830585</v>
      </c>
      <c r="K133" s="12">
        <f t="shared" si="21"/>
        <v>4.4142135623731003E-2</v>
      </c>
      <c r="L133" s="11"/>
      <c r="M133" s="31"/>
    </row>
    <row r="134" spans="2:13" x14ac:dyDescent="0.3">
      <c r="B134">
        <v>1</v>
      </c>
      <c r="C134" s="1">
        <f>0.01*C131</f>
        <v>35000000</v>
      </c>
      <c r="E134" s="3">
        <f t="shared" ref="E134:E145" si="24">+F134/$C$131</f>
        <v>0.04</v>
      </c>
      <c r="F134" s="1">
        <f>+C134+$F$133</f>
        <v>140000000</v>
      </c>
      <c r="H134" s="30">
        <v>3</v>
      </c>
      <c r="I134" s="14">
        <f t="shared" si="22"/>
        <v>70000000.000000224</v>
      </c>
      <c r="J134" s="14">
        <f t="shared" si="23"/>
        <v>175000000.00000024</v>
      </c>
      <c r="K134" s="12">
        <f t="shared" si="21"/>
        <v>5.0000000000000065E-2</v>
      </c>
      <c r="L134" s="11"/>
      <c r="M134" s="31"/>
    </row>
    <row r="135" spans="2:13" x14ac:dyDescent="0.3">
      <c r="B135">
        <f>+B134+2</f>
        <v>3</v>
      </c>
      <c r="C135" s="1">
        <f>+C134*2</f>
        <v>70000000</v>
      </c>
      <c r="E135" s="3">
        <f t="shared" si="24"/>
        <v>0.05</v>
      </c>
      <c r="F135" s="1">
        <f t="shared" ref="F135:F145" si="25">+C135+$F$133</f>
        <v>175000000</v>
      </c>
      <c r="H135" s="30">
        <v>4</v>
      </c>
      <c r="I135" s="14">
        <f t="shared" si="22"/>
        <v>98994949.366116986</v>
      </c>
      <c r="J135" s="14">
        <f t="shared" si="23"/>
        <v>203994949.366117</v>
      </c>
      <c r="K135" s="12">
        <f t="shared" si="21"/>
        <v>5.8284271247462001E-2</v>
      </c>
      <c r="L135" s="11"/>
      <c r="M135" s="31"/>
    </row>
    <row r="136" spans="2:13" x14ac:dyDescent="0.3">
      <c r="B136">
        <f t="shared" ref="B136:B145" si="26">+B135+2</f>
        <v>5</v>
      </c>
      <c r="C136" s="1">
        <f t="shared" ref="C136:C145" si="27">+C135*2</f>
        <v>140000000</v>
      </c>
      <c r="E136" s="3">
        <f t="shared" si="24"/>
        <v>7.0000000000000007E-2</v>
      </c>
      <c r="F136" s="1">
        <f t="shared" si="25"/>
        <v>245000000</v>
      </c>
      <c r="H136" s="30">
        <v>5</v>
      </c>
      <c r="I136" s="14">
        <f t="shared" si="22"/>
        <v>140000000.00000048</v>
      </c>
      <c r="J136" s="14">
        <f t="shared" si="23"/>
        <v>245000000.00000048</v>
      </c>
      <c r="K136" s="12">
        <f t="shared" si="21"/>
        <v>7.0000000000000132E-2</v>
      </c>
      <c r="L136" s="11"/>
      <c r="M136" s="31"/>
    </row>
    <row r="137" spans="2:13" x14ac:dyDescent="0.3">
      <c r="B137">
        <f t="shared" si="26"/>
        <v>7</v>
      </c>
      <c r="C137" s="1">
        <f t="shared" si="27"/>
        <v>280000000</v>
      </c>
      <c r="E137" s="3">
        <f t="shared" si="24"/>
        <v>0.11</v>
      </c>
      <c r="F137" s="1">
        <f t="shared" si="25"/>
        <v>385000000</v>
      </c>
      <c r="H137" s="30">
        <v>6</v>
      </c>
      <c r="I137" s="14">
        <f t="shared" si="22"/>
        <v>197989898.73223394</v>
      </c>
      <c r="J137" s="14">
        <f t="shared" si="23"/>
        <v>302989898.73223394</v>
      </c>
      <c r="K137" s="12">
        <f t="shared" si="21"/>
        <v>8.6568542494923989E-2</v>
      </c>
      <c r="L137" s="11"/>
      <c r="M137" s="31"/>
    </row>
    <row r="138" spans="2:13" x14ac:dyDescent="0.3">
      <c r="B138">
        <f t="shared" si="26"/>
        <v>9</v>
      </c>
      <c r="C138" s="1">
        <f t="shared" si="27"/>
        <v>560000000</v>
      </c>
      <c r="E138" s="3">
        <f t="shared" si="24"/>
        <v>0.19</v>
      </c>
      <c r="F138" s="1">
        <f t="shared" si="25"/>
        <v>665000000</v>
      </c>
      <c r="H138" s="30">
        <v>7</v>
      </c>
      <c r="I138" s="14">
        <f t="shared" si="22"/>
        <v>280000000.00000089</v>
      </c>
      <c r="J138" s="14">
        <f t="shared" si="23"/>
        <v>385000000.00000089</v>
      </c>
      <c r="K138" s="12">
        <f t="shared" si="21"/>
        <v>0.11000000000000025</v>
      </c>
      <c r="L138" s="11"/>
      <c r="M138" s="31"/>
    </row>
    <row r="139" spans="2:13" x14ac:dyDescent="0.3">
      <c r="B139">
        <f t="shared" si="26"/>
        <v>11</v>
      </c>
      <c r="C139" s="1">
        <f t="shared" si="27"/>
        <v>1120000000</v>
      </c>
      <c r="E139" s="3">
        <f t="shared" si="24"/>
        <v>0.35</v>
      </c>
      <c r="F139" s="1">
        <f t="shared" si="25"/>
        <v>1225000000</v>
      </c>
      <c r="H139" s="30">
        <v>8</v>
      </c>
      <c r="I139" s="14">
        <f t="shared" si="22"/>
        <v>395979797.46446788</v>
      </c>
      <c r="J139" s="14">
        <f t="shared" si="23"/>
        <v>500979797.46446788</v>
      </c>
      <c r="K139" s="12">
        <f t="shared" si="21"/>
        <v>0.14313708498984798</v>
      </c>
      <c r="L139" s="11"/>
      <c r="M139" s="31"/>
    </row>
    <row r="140" spans="2:13" x14ac:dyDescent="0.3">
      <c r="B140">
        <f t="shared" si="26"/>
        <v>13</v>
      </c>
      <c r="C140" s="1">
        <f t="shared" si="27"/>
        <v>2240000000</v>
      </c>
      <c r="E140" s="3">
        <f t="shared" si="24"/>
        <v>0.67</v>
      </c>
      <c r="F140" s="1">
        <f t="shared" si="25"/>
        <v>2345000000</v>
      </c>
      <c r="H140" s="30">
        <v>9</v>
      </c>
      <c r="I140" s="14">
        <f t="shared" si="22"/>
        <v>560000000.00000179</v>
      </c>
      <c r="J140" s="14">
        <f t="shared" si="23"/>
        <v>665000000.00000179</v>
      </c>
      <c r="K140" s="12">
        <f t="shared" si="21"/>
        <v>0.1900000000000005</v>
      </c>
      <c r="L140" s="11"/>
      <c r="M140" s="31"/>
    </row>
    <row r="141" spans="2:13" x14ac:dyDescent="0.3">
      <c r="B141">
        <f t="shared" si="26"/>
        <v>15</v>
      </c>
      <c r="C141" s="1">
        <f t="shared" si="27"/>
        <v>4480000000</v>
      </c>
      <c r="E141" s="3">
        <f t="shared" si="24"/>
        <v>1.31</v>
      </c>
      <c r="F141" s="1">
        <f t="shared" si="25"/>
        <v>4585000000</v>
      </c>
      <c r="H141" s="30">
        <v>10</v>
      </c>
      <c r="I141" s="14">
        <f t="shared" si="22"/>
        <v>791959594.92893589</v>
      </c>
      <c r="J141" s="14">
        <f t="shared" si="23"/>
        <v>896959594.92893589</v>
      </c>
      <c r="K141" s="12">
        <f t="shared" si="21"/>
        <v>0.25627416997969599</v>
      </c>
      <c r="L141" s="11"/>
      <c r="M141" s="31"/>
    </row>
    <row r="142" spans="2:13" x14ac:dyDescent="0.3">
      <c r="B142">
        <f t="shared" si="26"/>
        <v>17</v>
      </c>
      <c r="C142" s="1">
        <f t="shared" si="27"/>
        <v>8960000000</v>
      </c>
      <c r="E142" s="3">
        <f t="shared" si="24"/>
        <v>2.59</v>
      </c>
      <c r="F142" s="1">
        <f t="shared" si="25"/>
        <v>9065000000</v>
      </c>
      <c r="H142" s="48">
        <v>11</v>
      </c>
      <c r="I142" s="14">
        <f t="shared" si="22"/>
        <v>1120000000.0000038</v>
      </c>
      <c r="J142" s="14">
        <f t="shared" si="23"/>
        <v>1225000000.0000038</v>
      </c>
      <c r="K142" s="12">
        <f t="shared" si="21"/>
        <v>0.35000000000000109</v>
      </c>
      <c r="L142" s="11"/>
      <c r="M142" s="31"/>
    </row>
    <row r="143" spans="2:13" x14ac:dyDescent="0.3">
      <c r="B143">
        <f t="shared" si="26"/>
        <v>19</v>
      </c>
      <c r="C143" s="1">
        <f t="shared" si="27"/>
        <v>17920000000</v>
      </c>
      <c r="E143" s="3">
        <f t="shared" si="24"/>
        <v>5.15</v>
      </c>
      <c r="F143" s="1">
        <f t="shared" si="25"/>
        <v>18025000000</v>
      </c>
      <c r="H143" s="30">
        <v>12</v>
      </c>
      <c r="I143" s="14">
        <f t="shared" si="22"/>
        <v>1583919189.8578713</v>
      </c>
      <c r="J143" s="14">
        <f t="shared" si="23"/>
        <v>1688919189.8578713</v>
      </c>
      <c r="K143" s="12">
        <f t="shared" si="21"/>
        <v>0.48254833995939178</v>
      </c>
      <c r="L143" s="11"/>
      <c r="M143" s="31"/>
    </row>
    <row r="144" spans="2:13" x14ac:dyDescent="0.3">
      <c r="B144">
        <f t="shared" si="26"/>
        <v>21</v>
      </c>
      <c r="C144" s="1">
        <f t="shared" si="27"/>
        <v>35840000000</v>
      </c>
      <c r="E144" s="3">
        <f t="shared" si="24"/>
        <v>10.27</v>
      </c>
      <c r="F144" s="1">
        <f t="shared" si="25"/>
        <v>35945000000</v>
      </c>
      <c r="H144" s="30">
        <v>13</v>
      </c>
      <c r="I144" s="14">
        <f t="shared" si="22"/>
        <v>2240000000.0000072</v>
      </c>
      <c r="J144" s="14">
        <f t="shared" si="23"/>
        <v>2345000000.0000072</v>
      </c>
      <c r="K144" s="12">
        <f t="shared" si="21"/>
        <v>0.67000000000000204</v>
      </c>
      <c r="L144" s="11"/>
      <c r="M144" s="31"/>
    </row>
    <row r="145" spans="2:14" x14ac:dyDescent="0.3">
      <c r="B145">
        <f t="shared" si="26"/>
        <v>23</v>
      </c>
      <c r="C145" s="1">
        <f t="shared" si="27"/>
        <v>71680000000</v>
      </c>
      <c r="E145" s="3">
        <f t="shared" si="24"/>
        <v>20.51</v>
      </c>
      <c r="F145" s="1">
        <f t="shared" si="25"/>
        <v>71785000000</v>
      </c>
      <c r="H145" s="48">
        <v>14</v>
      </c>
      <c r="I145" s="14">
        <f t="shared" si="22"/>
        <v>3167838379.7157431</v>
      </c>
      <c r="J145" s="14">
        <f t="shared" si="23"/>
        <v>3272838379.7157431</v>
      </c>
      <c r="K145" s="12">
        <f t="shared" si="21"/>
        <v>0.93509667991878376</v>
      </c>
      <c r="L145" s="11" t="s">
        <v>57</v>
      </c>
      <c r="M145" s="31"/>
    </row>
    <row r="146" spans="2:14" x14ac:dyDescent="0.3">
      <c r="C146" s="1"/>
      <c r="E146" s="44"/>
      <c r="H146" s="30">
        <v>15</v>
      </c>
      <c r="I146" s="14">
        <f t="shared" si="22"/>
        <v>4480000000.0000143</v>
      </c>
      <c r="J146" s="14">
        <f t="shared" si="23"/>
        <v>4585000000.0000143</v>
      </c>
      <c r="K146" s="12">
        <f t="shared" si="21"/>
        <v>1.3100000000000041</v>
      </c>
      <c r="L146" s="11"/>
      <c r="M146" s="31"/>
    </row>
    <row r="147" spans="2:14" ht="15" thickBot="1" x14ac:dyDescent="0.35">
      <c r="C147" t="s">
        <v>59</v>
      </c>
      <c r="D147" t="s">
        <v>60</v>
      </c>
      <c r="E147" t="s">
        <v>64</v>
      </c>
      <c r="H147" s="32">
        <v>16</v>
      </c>
      <c r="I147" s="41">
        <f t="shared" si="22"/>
        <v>6335676759.4314861</v>
      </c>
      <c r="J147" s="41">
        <f t="shared" si="23"/>
        <v>6440676759.4314861</v>
      </c>
      <c r="K147" s="52">
        <f t="shared" si="21"/>
        <v>1.8401933598375675</v>
      </c>
      <c r="L147" s="33"/>
      <c r="M147" s="34"/>
    </row>
    <row r="148" spans="2:14" x14ac:dyDescent="0.3">
      <c r="J148" s="1"/>
      <c r="K148" s="1"/>
    </row>
    <row r="149" spans="2:14" x14ac:dyDescent="0.3">
      <c r="C149" t="s">
        <v>65</v>
      </c>
      <c r="J149" s="1"/>
      <c r="K149" s="1"/>
    </row>
    <row r="150" spans="2:14" x14ac:dyDescent="0.3">
      <c r="C150" t="s">
        <v>61</v>
      </c>
      <c r="D150" s="1" t="s">
        <v>62</v>
      </c>
      <c r="E150" t="s">
        <v>63</v>
      </c>
    </row>
    <row r="151" spans="2:14" x14ac:dyDescent="0.3">
      <c r="C151">
        <f t="array" ref="C151:D151">LINEST(LN(C134:C145),B134:B145,TRUE,FALSE)</f>
        <v>0.34657359027997264</v>
      </c>
      <c r="D151">
        <v>17.024285029173718</v>
      </c>
      <c r="E151">
        <f>EXP(D151)</f>
        <v>24748737.341529246</v>
      </c>
    </row>
    <row r="152" spans="2:14" x14ac:dyDescent="0.3">
      <c r="C152" s="1"/>
      <c r="E152" s="44"/>
    </row>
    <row r="153" spans="2:14" x14ac:dyDescent="0.3">
      <c r="C153" s="1"/>
      <c r="E153" s="1"/>
    </row>
    <row r="154" spans="2:14" x14ac:dyDescent="0.3">
      <c r="C154" s="1"/>
      <c r="E154" s="1"/>
    </row>
    <row r="155" spans="2:14" x14ac:dyDescent="0.3">
      <c r="C155" s="1"/>
    </row>
    <row r="156" spans="2:14" x14ac:dyDescent="0.3">
      <c r="C156" s="1"/>
      <c r="L156" s="45"/>
      <c r="M156" s="45"/>
    </row>
    <row r="157" spans="2:14" x14ac:dyDescent="0.3">
      <c r="C157" s="1"/>
      <c r="M157" s="1"/>
      <c r="N157" s="1"/>
    </row>
    <row r="158" spans="2:14" x14ac:dyDescent="0.3">
      <c r="C158" s="1"/>
      <c r="M158" s="1"/>
      <c r="N158" s="1"/>
    </row>
    <row r="159" spans="2:14" x14ac:dyDescent="0.3">
      <c r="C159" s="14"/>
      <c r="M159" s="1"/>
      <c r="N159" s="1"/>
    </row>
    <row r="160" spans="2:14" x14ac:dyDescent="0.3">
      <c r="C160" s="1"/>
      <c r="M160" s="1"/>
      <c r="N160" s="1"/>
    </row>
    <row r="161" spans="3:14" x14ac:dyDescent="0.3">
      <c r="M161" s="1"/>
      <c r="N161" s="1"/>
    </row>
    <row r="162" spans="3:14" x14ac:dyDescent="0.3">
      <c r="E162" s="3"/>
      <c r="F162" s="1"/>
      <c r="M162" s="1"/>
      <c r="N162" s="1"/>
    </row>
    <row r="163" spans="3:14" x14ac:dyDescent="0.3">
      <c r="C163" s="1"/>
      <c r="E163" s="3"/>
      <c r="F163" s="1"/>
      <c r="M163" s="1"/>
      <c r="N163" s="1"/>
    </row>
    <row r="164" spans="3:14" x14ac:dyDescent="0.3">
      <c r="C164" s="1"/>
      <c r="E164" s="3"/>
      <c r="F164" s="1"/>
      <c r="M164" s="1"/>
      <c r="N164" s="1"/>
    </row>
    <row r="165" spans="3:14" x14ac:dyDescent="0.3">
      <c r="C165" s="1"/>
      <c r="E165" s="3"/>
      <c r="F165" s="1"/>
      <c r="M165" s="1"/>
      <c r="N165" s="1"/>
    </row>
    <row r="166" spans="3:14" x14ac:dyDescent="0.3">
      <c r="C166" s="1"/>
      <c r="E166" s="3"/>
      <c r="F166" s="1"/>
      <c r="M166" s="1"/>
      <c r="N166" s="1"/>
    </row>
    <row r="167" spans="3:14" x14ac:dyDescent="0.3">
      <c r="C167" s="1"/>
      <c r="E167" s="3"/>
      <c r="F167" s="1"/>
      <c r="M167" s="1"/>
      <c r="N167" s="1"/>
    </row>
    <row r="168" spans="3:14" x14ac:dyDescent="0.3">
      <c r="C168" s="1"/>
      <c r="E168" s="3"/>
      <c r="F168" s="1"/>
      <c r="M168" s="1"/>
      <c r="N168" s="1"/>
    </row>
    <row r="169" spans="3:14" x14ac:dyDescent="0.3">
      <c r="C169" s="1"/>
      <c r="E169" s="3"/>
      <c r="F169" s="1"/>
      <c r="M169" s="1"/>
    </row>
    <row r="170" spans="3:14" x14ac:dyDescent="0.3">
      <c r="C170" s="1"/>
      <c r="E170" s="3"/>
      <c r="F170" s="1"/>
    </row>
    <row r="171" spans="3:14" x14ac:dyDescent="0.3">
      <c r="C171" s="1"/>
      <c r="E171" s="3"/>
      <c r="F171" s="1"/>
    </row>
    <row r="172" spans="3:14" x14ac:dyDescent="0.3">
      <c r="C172" s="1"/>
      <c r="E172" s="3"/>
      <c r="F172" s="1"/>
    </row>
    <row r="173" spans="3:14" x14ac:dyDescent="0.3">
      <c r="C173" s="1"/>
      <c r="E173" s="3"/>
      <c r="F173" s="1"/>
    </row>
    <row r="174" spans="3:14" x14ac:dyDescent="0.3">
      <c r="C174" s="1"/>
      <c r="E174" s="3"/>
      <c r="F174" s="1"/>
    </row>
    <row r="194" spans="2:5" x14ac:dyDescent="0.3">
      <c r="B194" s="45"/>
      <c r="C194" s="45"/>
      <c r="D194"/>
    </row>
    <row r="195" spans="2:5" x14ac:dyDescent="0.3">
      <c r="C195" s="1"/>
      <c r="E195" s="44"/>
    </row>
    <row r="196" spans="2:5" x14ac:dyDescent="0.3">
      <c r="C196" s="1"/>
      <c r="E196" s="44"/>
    </row>
    <row r="197" spans="2:5" x14ac:dyDescent="0.3">
      <c r="C197" s="1"/>
      <c r="E197" s="44"/>
    </row>
    <row r="198" spans="2:5" x14ac:dyDescent="0.3">
      <c r="C198" s="1"/>
      <c r="E198" s="44"/>
    </row>
    <row r="199" spans="2:5" x14ac:dyDescent="0.3">
      <c r="C199" s="1"/>
      <c r="E199" s="44"/>
    </row>
    <row r="200" spans="2:5" x14ac:dyDescent="0.3">
      <c r="C200" s="1"/>
      <c r="E200" s="44"/>
    </row>
    <row r="201" spans="2:5" x14ac:dyDescent="0.3">
      <c r="C201" s="1"/>
      <c r="E201" s="44"/>
    </row>
    <row r="202" spans="2:5" x14ac:dyDescent="0.3">
      <c r="C202" s="1"/>
      <c r="E202" s="44"/>
    </row>
    <row r="203" spans="2:5" x14ac:dyDescent="0.3">
      <c r="C203" s="1"/>
      <c r="E203" s="44"/>
    </row>
    <row r="204" spans="2:5" x14ac:dyDescent="0.3">
      <c r="C204" s="1"/>
      <c r="E204" s="44"/>
    </row>
    <row r="205" spans="2:5" x14ac:dyDescent="0.3">
      <c r="C205" s="1"/>
      <c r="E205" s="44"/>
    </row>
    <row r="206" spans="2:5" x14ac:dyDescent="0.3">
      <c r="C206" s="1"/>
      <c r="E206" s="44"/>
    </row>
    <row r="207" spans="2:5" x14ac:dyDescent="0.3">
      <c r="C207" s="1"/>
      <c r="E207" s="1"/>
    </row>
    <row r="208" spans="2:5" x14ac:dyDescent="0.3">
      <c r="C208" s="1"/>
      <c r="E208" s="1"/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Exponential example</vt:lpstr>
      <vt:lpstr>Stimulate exp loss of jobs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 Frizzell</dc:creator>
  <cp:lastModifiedBy>Veronique Frizzell</cp:lastModifiedBy>
  <dcterms:created xsi:type="dcterms:W3CDTF">2019-05-02T03:22:16Z</dcterms:created>
  <dcterms:modified xsi:type="dcterms:W3CDTF">2019-05-11T21:39:22Z</dcterms:modified>
</cp:coreProperties>
</file>