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\Documents\Veronique\Veronique New\Website\Exploratorium\"/>
    </mc:Choice>
  </mc:AlternateContent>
  <xr:revisionPtr revIDLastSave="0" documentId="13_ncr:1_{B072E105-BF10-40FB-9DE6-42C89F0422C3}" xr6:coauthVersionLast="45" xr6:coauthVersionMax="45" xr10:uidLastSave="{00000000-0000-0000-0000-000000000000}"/>
  <bookViews>
    <workbookView xWindow="-120" yWindow="-120" windowWidth="29040" windowHeight="15840" activeTab="2" xr2:uid="{B65D8EF0-A6CC-4127-A9EC-EC46A65BF765}"/>
  </bookViews>
  <sheets>
    <sheet name="Attempt 1 - rough play" sheetId="1" r:id="rId1"/>
    <sheet name="Attempt 2" sheetId="2" r:id="rId2"/>
    <sheet name="Attempt 3 - tried to find data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3" l="1"/>
  <c r="I37" i="3"/>
  <c r="H38" i="3"/>
  <c r="I38" i="3"/>
  <c r="H39" i="3"/>
  <c r="I39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H47" i="3"/>
  <c r="I47" i="3"/>
  <c r="H48" i="3"/>
  <c r="I48" i="3"/>
  <c r="H49" i="3"/>
  <c r="I49" i="3"/>
  <c r="H50" i="3"/>
  <c r="I50" i="3"/>
  <c r="H51" i="3"/>
  <c r="I51" i="3"/>
  <c r="H52" i="3"/>
  <c r="I52" i="3"/>
  <c r="H53" i="3"/>
  <c r="I53" i="3"/>
  <c r="H54" i="3"/>
  <c r="I54" i="3"/>
  <c r="H55" i="3"/>
  <c r="I55" i="3"/>
  <c r="H56" i="3"/>
  <c r="I56" i="3"/>
  <c r="H57" i="3"/>
  <c r="I57" i="3"/>
  <c r="H58" i="3"/>
  <c r="I58" i="3"/>
  <c r="H59" i="3"/>
  <c r="I59" i="3"/>
  <c r="H60" i="3"/>
  <c r="I60" i="3"/>
  <c r="H61" i="3"/>
  <c r="I61" i="3"/>
  <c r="H62" i="3"/>
  <c r="I62" i="3"/>
  <c r="H63" i="3"/>
  <c r="I63" i="3"/>
  <c r="H64" i="3"/>
  <c r="I64" i="3"/>
  <c r="H65" i="3"/>
  <c r="I65" i="3"/>
  <c r="H66" i="3"/>
  <c r="I66" i="3"/>
  <c r="H67" i="3"/>
  <c r="I67" i="3"/>
  <c r="H68" i="3"/>
  <c r="I68" i="3"/>
  <c r="H69" i="3"/>
  <c r="I69" i="3"/>
  <c r="F38" i="3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37" i="3"/>
  <c r="F36" i="3"/>
  <c r="I36" i="3" s="1"/>
  <c r="H36" i="3"/>
  <c r="E38" i="3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37" i="3"/>
  <c r="E36" i="3"/>
  <c r="D59" i="3"/>
  <c r="D60" i="3"/>
  <c r="C57" i="3"/>
  <c r="C48" i="3"/>
  <c r="D48" i="3" s="1"/>
  <c r="C46" i="3"/>
  <c r="D46" i="3" s="1"/>
  <c r="C37" i="3"/>
  <c r="D37" i="3" s="1"/>
  <c r="C40" i="3"/>
  <c r="C43" i="3" s="1"/>
  <c r="C45" i="3"/>
  <c r="C47" i="3"/>
  <c r="D47" i="3" s="1"/>
  <c r="C49" i="3"/>
  <c r="D49" i="3" s="1"/>
  <c r="C50" i="3"/>
  <c r="C55" i="3" s="1"/>
  <c r="C58" i="3"/>
  <c r="D58" i="3" s="1"/>
  <c r="C59" i="3"/>
  <c r="C60" i="3"/>
  <c r="C61" i="3"/>
  <c r="C63" i="3" s="1"/>
  <c r="C64" i="3"/>
  <c r="C67" i="3" s="1"/>
  <c r="C68" i="3"/>
  <c r="C69" i="3"/>
  <c r="D69" i="3" s="1"/>
  <c r="C36" i="3"/>
  <c r="E24" i="3"/>
  <c r="E25" i="3"/>
  <c r="D67" i="3" l="1"/>
  <c r="D68" i="3"/>
  <c r="C44" i="3"/>
  <c r="D44" i="3" s="1"/>
  <c r="C56" i="3"/>
  <c r="D56" i="3" s="1"/>
  <c r="D61" i="3"/>
  <c r="C62" i="3"/>
  <c r="D62" i="3" s="1"/>
  <c r="C38" i="3"/>
  <c r="D38" i="3" s="1"/>
  <c r="C51" i="3"/>
  <c r="D51" i="3" s="1"/>
  <c r="D50" i="3"/>
  <c r="C39" i="3"/>
  <c r="D39" i="3" s="1"/>
  <c r="C52" i="3"/>
  <c r="D52" i="3" s="1"/>
  <c r="C65" i="3"/>
  <c r="D65" i="3" s="1"/>
  <c r="C41" i="3"/>
  <c r="D41" i="3" s="1"/>
  <c r="C53" i="3"/>
  <c r="C66" i="3"/>
  <c r="D66" i="3" s="1"/>
  <c r="D64" i="3"/>
  <c r="C42" i="3"/>
  <c r="D42" i="3" s="1"/>
  <c r="C54" i="3"/>
  <c r="D54" i="3" s="1"/>
  <c r="I12" i="2"/>
  <c r="H13" i="2" s="1"/>
  <c r="C14" i="2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F15" i="1"/>
  <c r="F16" i="1" s="1"/>
  <c r="F17" i="1" s="1"/>
  <c r="F18" i="1" s="1"/>
  <c r="F19" i="1" s="1"/>
  <c r="F20" i="1" s="1"/>
  <c r="F21" i="1" s="1"/>
  <c r="F22" i="1" s="1"/>
  <c r="F14" i="1"/>
  <c r="F13" i="1"/>
  <c r="C15" i="1"/>
  <c r="C16" i="1"/>
  <c r="C17" i="1"/>
  <c r="C18" i="1"/>
  <c r="C19" i="1"/>
  <c r="C20" i="1"/>
  <c r="C21" i="1"/>
  <c r="C22" i="1"/>
  <c r="C14" i="1"/>
  <c r="D40" i="3" l="1"/>
  <c r="D55" i="3"/>
  <c r="D45" i="3"/>
  <c r="D53" i="3"/>
  <c r="D57" i="3"/>
  <c r="D63" i="3"/>
  <c r="D43" i="3"/>
  <c r="J12" i="2"/>
  <c r="I13" i="2"/>
  <c r="H14" i="2" s="1"/>
  <c r="J13" i="2" l="1"/>
  <c r="I14" i="2"/>
  <c r="H15" i="2" s="1"/>
  <c r="J14" i="2" l="1"/>
  <c r="I15" i="2"/>
  <c r="H16" i="2" s="1"/>
  <c r="I16" i="2" l="1"/>
  <c r="H17" i="2" s="1"/>
  <c r="J15" i="2"/>
  <c r="I17" i="2" l="1"/>
  <c r="H18" i="2" s="1"/>
  <c r="J16" i="2"/>
  <c r="I18" i="2" l="1"/>
  <c r="H19" i="2" s="1"/>
  <c r="J17" i="2"/>
  <c r="I19" i="2" l="1"/>
  <c r="H20" i="2" s="1"/>
  <c r="J18" i="2"/>
  <c r="I20" i="2" l="1"/>
  <c r="H21" i="2" s="1"/>
  <c r="J19" i="2"/>
  <c r="I21" i="2" l="1"/>
  <c r="H22" i="2" s="1"/>
  <c r="J20" i="2"/>
  <c r="I22" i="2" l="1"/>
  <c r="H23" i="2" s="1"/>
  <c r="J21" i="2"/>
  <c r="I23" i="2" l="1"/>
  <c r="H24" i="2" s="1"/>
  <c r="J22" i="2"/>
  <c r="J23" i="2" l="1"/>
  <c r="I24" i="2"/>
  <c r="H25" i="2" s="1"/>
  <c r="J24" i="2" l="1"/>
  <c r="I25" i="2"/>
  <c r="H26" i="2" s="1"/>
  <c r="J25" i="2" l="1"/>
  <c r="I26" i="2"/>
  <c r="H27" i="2" s="1"/>
  <c r="J26" i="2" l="1"/>
  <c r="I27" i="2"/>
  <c r="J27" i="2" s="1"/>
  <c r="J10" i="2" s="1"/>
</calcChain>
</file>

<file path=xl/sharedStrings.xml><?xml version="1.0" encoding="utf-8"?>
<sst xmlns="http://schemas.openxmlformats.org/spreadsheetml/2006/main" count="51" uniqueCount="41">
  <si>
    <t>New wealth</t>
  </si>
  <si>
    <t>&gt;</t>
  </si>
  <si>
    <t>Wealth</t>
  </si>
  <si>
    <t>Year</t>
  </si>
  <si>
    <t>Wealth compounding</t>
  </si>
  <si>
    <t>Wealth b4 tax</t>
  </si>
  <si>
    <t>Bill Gates Net Worth</t>
  </si>
  <si>
    <t>https://www.forbes.com/2008/06/23/gates-net-worth-tech-gates08-cx_af_0623fortune_slide.html#1f01e63f7dd4</t>
  </si>
  <si>
    <t>https://www.fin24.com/Money/how-bill-gates-added-r236bn-to-his-wealth-this-year-20190917</t>
  </si>
  <si>
    <t>*</t>
  </si>
  <si>
    <t>https://www.businessinsider.com/how-rich-is-bill-gates-net-worth-mind-blowing-facts-2019-5#1-bill-gates-has-become-nearly-12-billion-richer-in-the-past-year-alone-1</t>
  </si>
  <si>
    <t>**</t>
  </si>
  <si>
    <t>***</t>
  </si>
  <si>
    <t>https://www.celebritynetworth.com/articles/billionaire-news/looking-back-at-bill-gates-net-worth-over-time/</t>
  </si>
  <si>
    <t>Attempt 1</t>
  </si>
  <si>
    <t>Plug in some fake numbers to see how the wealth tax plays out.</t>
  </si>
  <si>
    <t>Found wealth does not decrease over time.</t>
  </si>
  <si>
    <t>Probably has to do with doing the calculation every 5 years rather than annually.</t>
  </si>
  <si>
    <t>In this fake version, was trying to build a scenario based upon 2 figures: 1) Bill Gates first became a billionaire in 1987 and 2) his net worth was around 107 billion.</t>
  </si>
  <si>
    <t>Made an assumption that wealth builds up to a billion and over very rapidly but then growth levels out.</t>
  </si>
  <si>
    <t>Trying to get a formula based upon curve fitting of 3rd order polynomial</t>
  </si>
  <si>
    <t>I can't seem to use the formula though.</t>
  </si>
  <si>
    <t>Slate</t>
  </si>
  <si>
    <t>https://slate.com/business/2019/11/bill-gates-elizabeth-warren-wealth-tax.html</t>
  </si>
  <si>
    <t>Trying to determine how Slate arrives at their conclusion</t>
  </si>
  <si>
    <t>Attempt 2</t>
  </si>
  <si>
    <t>First tried starting off from one billion in 1987 (the year he first became a billionaire) and then assuming 5% wealth compounding</t>
  </si>
  <si>
    <t>Found that 5% does not lead to $107 billion in 2019. He arrives close to only $5 billion</t>
  </si>
  <si>
    <t>Attempt 3</t>
  </si>
  <si>
    <t>Googled various sources to get rough data on his annual wealth</t>
  </si>
  <si>
    <t>Yrs</t>
  </si>
  <si>
    <t>Wealth PreTax</t>
  </si>
  <si>
    <t>Rough Numbers</t>
  </si>
  <si>
    <t>Growth</t>
  </si>
  <si>
    <t>Wealth tax rules</t>
  </si>
  <si>
    <t>Drop in wealth</t>
  </si>
  <si>
    <t>Wealth aftertax 3%</t>
  </si>
  <si>
    <t>Wealth aftertax 6%</t>
  </si>
  <si>
    <t>Filled in some interpolations</t>
  </si>
  <si>
    <t>Comparison - Slate</t>
  </si>
  <si>
    <t>Results starting in row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</si>
</sst>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9" fontId="0" fillId="0" borderId="0" xfId="0" applyNumberFormat="1"/>
    <xf numFmtId="3" fontId="0" fillId="0" borderId="0" xfId="0" applyNumberFormat="1"/>
    <xf numFmtId="0" fontId="0" fillId="0" borderId="0" xfId="0" quotePrefix="1"/>
    <xf numFmtId="0" fontId="0" fillId="0" borderId="0" xfId="0" quotePrefix="1" applyAlignment="1">
      <alignment horizontal="right"/>
    </xf>
    <xf numFmtId="4" fontId="0" fillId="0" borderId="0" xfId="0" applyNumberFormat="1" applyAlignment="1">
      <alignment horizontal="center"/>
    </xf>
    <xf numFmtId="3" fontId="0" fillId="0" borderId="0" xfId="0" quotePrefix="1" applyNumberFormat="1"/>
    <xf numFmtId="3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Wealth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'Attempt 1 - rough play'!$D$13:$D$22</c:f>
              <c:numCache>
                <c:formatCode>General</c:formatCode>
                <c:ptCount val="10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  <c:pt idx="9">
                  <c:v>2020</c:v>
                </c:pt>
              </c:numCache>
            </c:numRef>
          </c:cat>
          <c:val>
            <c:numRef>
              <c:f>'Attempt 1 - rough play'!$F$13:$F$22</c:f>
              <c:numCache>
                <c:formatCode>#,##0</c:formatCode>
                <c:ptCount val="10"/>
                <c:pt idx="0">
                  <c:v>1000000</c:v>
                </c:pt>
                <c:pt idx="1">
                  <c:v>49000000</c:v>
                </c:pt>
                <c:pt idx="2">
                  <c:v>490980000</c:v>
                </c:pt>
                <c:pt idx="3">
                  <c:v>1169980000</c:v>
                </c:pt>
                <c:pt idx="4">
                  <c:v>4855980000</c:v>
                </c:pt>
                <c:pt idx="5">
                  <c:v>14555980000</c:v>
                </c:pt>
                <c:pt idx="6">
                  <c:v>72755980000</c:v>
                </c:pt>
                <c:pt idx="7">
                  <c:v>87305980000</c:v>
                </c:pt>
                <c:pt idx="8">
                  <c:v>97005980000</c:v>
                </c:pt>
                <c:pt idx="9">
                  <c:v>103795980000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4C-44AD-B25A-97D251443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975519"/>
        <c:axId val="2079358447"/>
      </c:lineChart>
      <c:catAx>
        <c:axId val="2069975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9358447"/>
        <c:crosses val="autoZero"/>
        <c:auto val="1"/>
        <c:lblAlgn val="ctr"/>
        <c:lblOffset val="100"/>
        <c:noMultiLvlLbl val="0"/>
      </c:catAx>
      <c:valAx>
        <c:axId val="2079358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975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Wealth Tax Impact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44493611852237"/>
          <c:y val="8.8152109328579933E-2"/>
          <c:w val="0.86256709646831331"/>
          <c:h val="0.77933798382154107"/>
        </c:manualLayout>
      </c:layout>
      <c:lineChart>
        <c:grouping val="standard"/>
        <c:varyColors val="0"/>
        <c:ser>
          <c:idx val="1"/>
          <c:order val="0"/>
          <c:tx>
            <c:strRef>
              <c:f>'Attempt 3 - tried to find data '!$C$35</c:f>
              <c:strCache>
                <c:ptCount val="1"/>
                <c:pt idx="0">
                  <c:v>Wealth PreTax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'Attempt 3 - tried to find data '!$B$36:$B$69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'Attempt 3 - tried to find data '!$C$36:$C$69</c:f>
              <c:numCache>
                <c:formatCode>#,##0</c:formatCode>
                <c:ptCount val="34"/>
                <c:pt idx="0">
                  <c:v>316000000</c:v>
                </c:pt>
                <c:pt idx="1">
                  <c:v>1250000000</c:v>
                </c:pt>
                <c:pt idx="2">
                  <c:v>1666666666.6666667</c:v>
                </c:pt>
                <c:pt idx="3">
                  <c:v>2083333333.3333335</c:v>
                </c:pt>
                <c:pt idx="4">
                  <c:v>2500000000</c:v>
                </c:pt>
                <c:pt idx="5">
                  <c:v>4960000000</c:v>
                </c:pt>
                <c:pt idx="6">
                  <c:v>7420000000</c:v>
                </c:pt>
                <c:pt idx="7">
                  <c:v>9880000000</c:v>
                </c:pt>
                <c:pt idx="8">
                  <c:v>12340000000</c:v>
                </c:pt>
                <c:pt idx="9">
                  <c:v>14800000000</c:v>
                </c:pt>
                <c:pt idx="10">
                  <c:v>27300000000</c:v>
                </c:pt>
                <c:pt idx="11">
                  <c:v>39800000000</c:v>
                </c:pt>
                <c:pt idx="12">
                  <c:v>62400000000</c:v>
                </c:pt>
                <c:pt idx="13">
                  <c:v>85000000000</c:v>
                </c:pt>
                <c:pt idx="14">
                  <c:v>63000000000</c:v>
                </c:pt>
                <c:pt idx="15">
                  <c:v>62375000000</c:v>
                </c:pt>
                <c:pt idx="16">
                  <c:v>61750000000</c:v>
                </c:pt>
                <c:pt idx="17">
                  <c:v>61125000000</c:v>
                </c:pt>
                <c:pt idx="18">
                  <c:v>60500000000</c:v>
                </c:pt>
                <c:pt idx="19">
                  <c:v>59875000000</c:v>
                </c:pt>
                <c:pt idx="20">
                  <c:v>59250000000</c:v>
                </c:pt>
                <c:pt idx="21">
                  <c:v>58625000000</c:v>
                </c:pt>
                <c:pt idx="22">
                  <c:v>58000000000</c:v>
                </c:pt>
                <c:pt idx="23">
                  <c:v>40000000000</c:v>
                </c:pt>
                <c:pt idx="24">
                  <c:v>53000000000</c:v>
                </c:pt>
                <c:pt idx="25">
                  <c:v>63400000000</c:v>
                </c:pt>
                <c:pt idx="26">
                  <c:v>68266666666.666664</c:v>
                </c:pt>
                <c:pt idx="27">
                  <c:v>73133333333.333328</c:v>
                </c:pt>
                <c:pt idx="28">
                  <c:v>78000000000</c:v>
                </c:pt>
                <c:pt idx="29">
                  <c:v>81000000000</c:v>
                </c:pt>
                <c:pt idx="30">
                  <c:v>84000000000</c:v>
                </c:pt>
                <c:pt idx="31">
                  <c:v>87000000000</c:v>
                </c:pt>
                <c:pt idx="32">
                  <c:v>90000000000</c:v>
                </c:pt>
                <c:pt idx="33">
                  <c:v>106000000000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0B-4092-AB1E-C8C9BFCB01E2}"/>
            </c:ext>
          </c:extLst>
        </c:ser>
        <c:ser>
          <c:idx val="3"/>
          <c:order val="2"/>
          <c:tx>
            <c:strRef>
              <c:f>'Attempt 3 - tried to find data '!$E$35</c:f>
              <c:strCache>
                <c:ptCount val="1"/>
                <c:pt idx="0">
                  <c:v>Wealth aftertax 3%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'Attempt 3 - tried to find data '!$B$36:$B$69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'Attempt 3 - tried to find data '!$E$36:$E$69</c:f>
              <c:numCache>
                <c:formatCode>#,##0</c:formatCode>
                <c:ptCount val="34"/>
                <c:pt idx="0">
                  <c:v>309680000</c:v>
                </c:pt>
                <c:pt idx="1">
                  <c:v>1206369600</c:v>
                </c:pt>
                <c:pt idx="2">
                  <c:v>1574345178.6666667</c:v>
                </c:pt>
                <c:pt idx="3">
                  <c:v>1931281489.9733334</c:v>
                </c:pt>
                <c:pt idx="4">
                  <c:v>2277509711.9407997</c:v>
                </c:pt>
                <c:pt idx="5">
                  <c:v>4595384420.5825758</c:v>
                </c:pt>
                <c:pt idx="6">
                  <c:v>6843722887.9650984</c:v>
                </c:pt>
                <c:pt idx="7">
                  <c:v>9024611201.3261452</c:v>
                </c:pt>
                <c:pt idx="8">
                  <c:v>11140072865.28636</c:v>
                </c:pt>
                <c:pt idx="9">
                  <c:v>13192070679.327768</c:v>
                </c:pt>
                <c:pt idx="10">
                  <c:v>24921308558.947933</c:v>
                </c:pt>
                <c:pt idx="11">
                  <c:v>36298669302.179497</c:v>
                </c:pt>
                <c:pt idx="12">
                  <c:v>57131709223.114113</c:v>
                </c:pt>
                <c:pt idx="13">
                  <c:v>77339757946.420685</c:v>
                </c:pt>
                <c:pt idx="14">
                  <c:v>53679565208.028061</c:v>
                </c:pt>
                <c:pt idx="15">
                  <c:v>51462928251.787216</c:v>
                </c:pt>
                <c:pt idx="16">
                  <c:v>49312790404.233597</c:v>
                </c:pt>
                <c:pt idx="17">
                  <c:v>47227156692.10659</c:v>
                </c:pt>
                <c:pt idx="18">
                  <c:v>45204091991.343391</c:v>
                </c:pt>
                <c:pt idx="19">
                  <c:v>43241719231.603088</c:v>
                </c:pt>
                <c:pt idx="20">
                  <c:v>41338217654.654991</c:v>
                </c:pt>
                <c:pt idx="21">
                  <c:v>39491821125.015343</c:v>
                </c:pt>
                <c:pt idx="22">
                  <c:v>37700816491.264885</c:v>
                </c:pt>
                <c:pt idx="23">
                  <c:v>19109791996.526939</c:v>
                </c:pt>
                <c:pt idx="24">
                  <c:v>31146498236.63113</c:v>
                </c:pt>
                <c:pt idx="25">
                  <c:v>40300103289.532196</c:v>
                </c:pt>
                <c:pt idx="26">
                  <c:v>43811766857.512894</c:v>
                </c:pt>
                <c:pt idx="27">
                  <c:v>47218080518.45417</c:v>
                </c:pt>
                <c:pt idx="28">
                  <c:v>50522204769.567215</c:v>
                </c:pt>
                <c:pt idx="29">
                  <c:v>51916538626.480194</c:v>
                </c:pt>
                <c:pt idx="30">
                  <c:v>53269042467.685783</c:v>
                </c:pt>
                <c:pt idx="31">
                  <c:v>54580971193.655205</c:v>
                </c:pt>
                <c:pt idx="32">
                  <c:v>55853542057.845551</c:v>
                </c:pt>
                <c:pt idx="33">
                  <c:v>69697935796.110184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0B-4092-AB1E-C8C9BFCB01E2}"/>
            </c:ext>
          </c:extLst>
        </c:ser>
        <c:ser>
          <c:idx val="4"/>
          <c:order val="3"/>
          <c:tx>
            <c:strRef>
              <c:f>'Attempt 3 - tried to find data '!$F$35</c:f>
              <c:strCache>
                <c:ptCount val="1"/>
                <c:pt idx="0">
                  <c:v>Wealth aftertax 6%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'Attempt 3 - tried to find data '!$B$36:$B$69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</c:numCache>
            </c:numRef>
          </c:cat>
          <c:val>
            <c:numRef>
              <c:f>'Attempt 3 - tried to find data '!$F$36:$F$69</c:f>
              <c:numCache>
                <c:formatCode>#,##0</c:formatCode>
                <c:ptCount val="34"/>
                <c:pt idx="0">
                  <c:v>309680000</c:v>
                </c:pt>
                <c:pt idx="1">
                  <c:v>1169059200</c:v>
                </c:pt>
                <c:pt idx="2">
                  <c:v>1490582314.6666667</c:v>
                </c:pt>
                <c:pt idx="3">
                  <c:v>1792814042.4533334</c:v>
                </c:pt>
                <c:pt idx="4">
                  <c:v>2076911866.5727997</c:v>
                </c:pt>
                <c:pt idx="5">
                  <c:v>4264697154.5784316</c:v>
                </c:pt>
                <c:pt idx="6">
                  <c:v>6321215325.3037262</c:v>
                </c:pt>
                <c:pt idx="7">
                  <c:v>8254342405.7855024</c:v>
                </c:pt>
                <c:pt idx="8">
                  <c:v>10071481861.438374</c:v>
                </c:pt>
                <c:pt idx="9">
                  <c:v>11779592949.752071</c:v>
                </c:pt>
                <c:pt idx="10">
                  <c:v>22822817372.766945</c:v>
                </c:pt>
                <c:pt idx="11">
                  <c:v>33203448330.400925</c:v>
                </c:pt>
                <c:pt idx="12">
                  <c:v>52455241430.576866</c:v>
                </c:pt>
                <c:pt idx="13">
                  <c:v>70551926944.742264</c:v>
                </c:pt>
                <c:pt idx="14">
                  <c:v>45638811328.057724</c:v>
                </c:pt>
                <c:pt idx="15">
                  <c:v>42312982648.37426</c:v>
                </c:pt>
                <c:pt idx="16">
                  <c:v>39186703689.471802</c:v>
                </c:pt>
                <c:pt idx="17">
                  <c:v>36248001468.103493</c:v>
                </c:pt>
                <c:pt idx="18">
                  <c:v>33485621380.017281</c:v>
                </c:pt>
                <c:pt idx="19">
                  <c:v>30888984097.216244</c:v>
                </c:pt>
                <c:pt idx="20">
                  <c:v>28448145051.383266</c:v>
                </c:pt>
                <c:pt idx="21">
                  <c:v>26153756348.30027</c:v>
                </c:pt>
                <c:pt idx="22">
                  <c:v>23997030967.402252</c:v>
                </c:pt>
                <c:pt idx="23">
                  <c:v>5637209109.3581171</c:v>
                </c:pt>
                <c:pt idx="24">
                  <c:v>17518976562.796627</c:v>
                </c:pt>
                <c:pt idx="25">
                  <c:v>26243837969.028828</c:v>
                </c:pt>
                <c:pt idx="26">
                  <c:v>29243874357.553761</c:v>
                </c:pt>
                <c:pt idx="27">
                  <c:v>32063908562.767197</c:v>
                </c:pt>
                <c:pt idx="28">
                  <c:v>34714740715.667831</c:v>
                </c:pt>
                <c:pt idx="29">
                  <c:v>35451856272.72776</c:v>
                </c:pt>
                <c:pt idx="30">
                  <c:v>36144744896.36409</c:v>
                </c:pt>
                <c:pt idx="31">
                  <c:v>36796060202.582245</c:v>
                </c:pt>
                <c:pt idx="32">
                  <c:v>37408296590.427307</c:v>
                </c:pt>
                <c:pt idx="33">
                  <c:v>50203798795.001663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0B-4092-AB1E-C8C9BFCB0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4223392"/>
        <c:axId val="2094769200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'Attempt 3 - tried to find data '!$D$35</c15:sqref>
                        </c15:formulaRef>
                      </c:ext>
                    </c:extLst>
                    <c:strCache>
                      <c:ptCount val="1"/>
                      <c:pt idx="0">
                        <c:v>Growth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'Attempt 3 - tried to find data '!$B$36:$B$69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1986</c:v>
                      </c:pt>
                      <c:pt idx="1">
                        <c:v>1987</c:v>
                      </c:pt>
                      <c:pt idx="2">
                        <c:v>1988</c:v>
                      </c:pt>
                      <c:pt idx="3">
                        <c:v>1989</c:v>
                      </c:pt>
                      <c:pt idx="4">
                        <c:v>1990</c:v>
                      </c:pt>
                      <c:pt idx="5">
                        <c:v>1991</c:v>
                      </c:pt>
                      <c:pt idx="6">
                        <c:v>1992</c:v>
                      </c:pt>
                      <c:pt idx="7">
                        <c:v>1993</c:v>
                      </c:pt>
                      <c:pt idx="8">
                        <c:v>1994</c:v>
                      </c:pt>
                      <c:pt idx="9">
                        <c:v>1995</c:v>
                      </c:pt>
                      <c:pt idx="10">
                        <c:v>1996</c:v>
                      </c:pt>
                      <c:pt idx="11">
                        <c:v>1997</c:v>
                      </c:pt>
                      <c:pt idx="12">
                        <c:v>1998</c:v>
                      </c:pt>
                      <c:pt idx="13">
                        <c:v>1999</c:v>
                      </c:pt>
                      <c:pt idx="14">
                        <c:v>2000</c:v>
                      </c:pt>
                      <c:pt idx="15">
                        <c:v>2001</c:v>
                      </c:pt>
                      <c:pt idx="16">
                        <c:v>2002</c:v>
                      </c:pt>
                      <c:pt idx="17">
                        <c:v>2003</c:v>
                      </c:pt>
                      <c:pt idx="18">
                        <c:v>2004</c:v>
                      </c:pt>
                      <c:pt idx="19">
                        <c:v>2005</c:v>
                      </c:pt>
                      <c:pt idx="20">
                        <c:v>2006</c:v>
                      </c:pt>
                      <c:pt idx="21">
                        <c:v>2007</c:v>
                      </c:pt>
                      <c:pt idx="22">
                        <c:v>2008</c:v>
                      </c:pt>
                      <c:pt idx="23">
                        <c:v>2009</c:v>
                      </c:pt>
                      <c:pt idx="24">
                        <c:v>2010</c:v>
                      </c:pt>
                      <c:pt idx="25">
                        <c:v>2011</c:v>
                      </c:pt>
                      <c:pt idx="26">
                        <c:v>2012</c:v>
                      </c:pt>
                      <c:pt idx="27">
                        <c:v>2013</c:v>
                      </c:pt>
                      <c:pt idx="28">
                        <c:v>2014</c:v>
                      </c:pt>
                      <c:pt idx="29">
                        <c:v>2015</c:v>
                      </c:pt>
                      <c:pt idx="30">
                        <c:v>2016</c:v>
                      </c:pt>
                      <c:pt idx="31">
                        <c:v>2017</c:v>
                      </c:pt>
                      <c:pt idx="32">
                        <c:v>2018</c:v>
                      </c:pt>
                      <c:pt idx="33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'Attempt 3 - tried to find data '!$D$36:$D$69</c15:sqref>
                        </c15:formulaRef>
                      </c:ext>
                    </c:extLst>
                    <c:numCache>
                      <c:formatCode>#,##0</c:formatCode>
                      <c:ptCount val="34"/>
                      <c:pt idx="1">
                        <c:v>934000000</c:v>
                      </c:pt>
                      <c:pt idx="2">
                        <c:v>416666666.66666675</c:v>
                      </c:pt>
                      <c:pt idx="3">
                        <c:v>416666666.66666675</c:v>
                      </c:pt>
                      <c:pt idx="4">
                        <c:v>416666666.66666651</c:v>
                      </c:pt>
                      <c:pt idx="5">
                        <c:v>2460000000</c:v>
                      </c:pt>
                      <c:pt idx="6">
                        <c:v>2460000000</c:v>
                      </c:pt>
                      <c:pt idx="7">
                        <c:v>2460000000</c:v>
                      </c:pt>
                      <c:pt idx="8">
                        <c:v>2460000000</c:v>
                      </c:pt>
                      <c:pt idx="9">
                        <c:v>2460000000</c:v>
                      </c:pt>
                      <c:pt idx="10">
                        <c:v>12500000000</c:v>
                      </c:pt>
                      <c:pt idx="11">
                        <c:v>12500000000</c:v>
                      </c:pt>
                      <c:pt idx="12">
                        <c:v>22600000000</c:v>
                      </c:pt>
                      <c:pt idx="13">
                        <c:v>22600000000</c:v>
                      </c:pt>
                      <c:pt idx="14">
                        <c:v>-22000000000</c:v>
                      </c:pt>
                      <c:pt idx="15">
                        <c:v>-625000000</c:v>
                      </c:pt>
                      <c:pt idx="16">
                        <c:v>-625000000</c:v>
                      </c:pt>
                      <c:pt idx="17">
                        <c:v>-625000000</c:v>
                      </c:pt>
                      <c:pt idx="18">
                        <c:v>-625000000</c:v>
                      </c:pt>
                      <c:pt idx="19">
                        <c:v>-625000000</c:v>
                      </c:pt>
                      <c:pt idx="20">
                        <c:v>-625000000</c:v>
                      </c:pt>
                      <c:pt idx="21">
                        <c:v>-625000000</c:v>
                      </c:pt>
                      <c:pt idx="22">
                        <c:v>-625000000</c:v>
                      </c:pt>
                      <c:pt idx="23">
                        <c:v>-18000000000</c:v>
                      </c:pt>
                      <c:pt idx="24">
                        <c:v>13000000000</c:v>
                      </c:pt>
                      <c:pt idx="25">
                        <c:v>10400000000</c:v>
                      </c:pt>
                      <c:pt idx="26">
                        <c:v>4866666666.6666641</c:v>
                      </c:pt>
                      <c:pt idx="27">
                        <c:v>4866666666.6666641</c:v>
                      </c:pt>
                      <c:pt idx="28">
                        <c:v>4866666666.6666718</c:v>
                      </c:pt>
                      <c:pt idx="29">
                        <c:v>3000000000</c:v>
                      </c:pt>
                      <c:pt idx="30">
                        <c:v>3000000000</c:v>
                      </c:pt>
                      <c:pt idx="31">
                        <c:v>3000000000</c:v>
                      </c:pt>
                      <c:pt idx="32">
                        <c:v>3000000000</c:v>
                      </c:pt>
                      <c:pt idx="33">
                        <c:v>16000000000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340B-4092-AB1E-C8C9BFCB01E2}"/>
                  </c:ext>
                </c:extLst>
              </c15:ser>
            </c15:filteredLineSeries>
          </c:ext>
        </c:extLst>
      </c:lineChart>
      <c:catAx>
        <c:axId val="209422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769200"/>
        <c:crosses val="autoZero"/>
        <c:auto val="1"/>
        <c:lblAlgn val="ctr"/>
        <c:lblOffset val="100"/>
        <c:noMultiLvlLbl val="0"/>
      </c:catAx>
      <c:valAx>
        <c:axId val="209476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22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10</xdr:row>
      <xdr:rowOff>90487</xdr:rowOff>
    </xdr:from>
    <xdr:to>
      <xdr:col>18</xdr:col>
      <xdr:colOff>66675</xdr:colOff>
      <xdr:row>35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9B0C37-E72A-4659-9EF8-38F745A3AA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9</xdr:row>
      <xdr:rowOff>0</xdr:rowOff>
    </xdr:from>
    <xdr:to>
      <xdr:col>26</xdr:col>
      <xdr:colOff>401212</xdr:colOff>
      <xdr:row>19</xdr:row>
      <xdr:rowOff>181266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5C76F5-0037-4B83-8BFD-61F23E7B3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7050" y="1714500"/>
          <a:ext cx="8326012" cy="208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371476</xdr:colOff>
      <xdr:row>70</xdr:row>
      <xdr:rowOff>161924</xdr:rowOff>
    </xdr:from>
    <xdr:to>
      <xdr:col>9</xdr:col>
      <xdr:colOff>838201</xdr:colOff>
      <xdr:row>103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CB41E7F-4E68-4DF5-B1AE-157F9BCC6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2726" y="13496924"/>
          <a:ext cx="2609850" cy="6172201"/>
        </a:xfrm>
        <a:prstGeom prst="rect">
          <a:avLst/>
        </a:prstGeom>
      </xdr:spPr>
    </xdr:pic>
    <xdr:clientData/>
  </xdr:twoCellAnchor>
  <xdr:twoCellAnchor>
    <xdr:from>
      <xdr:col>5</xdr:col>
      <xdr:colOff>133350</xdr:colOff>
      <xdr:row>71</xdr:row>
      <xdr:rowOff>95249</xdr:rowOff>
    </xdr:from>
    <xdr:to>
      <xdr:col>7</xdr:col>
      <xdr:colOff>361950</xdr:colOff>
      <xdr:row>102</xdr:row>
      <xdr:rowOff>180974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974A9EF-F777-49A6-8511-F3D9E5497308}"/>
            </a:ext>
          </a:extLst>
        </xdr:cNvPr>
        <xdr:cNvSpPr/>
      </xdr:nvSpPr>
      <xdr:spPr>
        <a:xfrm>
          <a:off x="4505325" y="13620749"/>
          <a:ext cx="2047875" cy="59912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28575</xdr:colOff>
      <xdr:row>71</xdr:row>
      <xdr:rowOff>95250</xdr:rowOff>
    </xdr:from>
    <xdr:to>
      <xdr:col>5</xdr:col>
      <xdr:colOff>133350</xdr:colOff>
      <xdr:row>102</xdr:row>
      <xdr:rowOff>19049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C6BDA9C-EECD-4316-9FE1-EA49701637EA}"/>
            </a:ext>
          </a:extLst>
        </xdr:cNvPr>
        <xdr:cNvSpPr/>
      </xdr:nvSpPr>
      <xdr:spPr>
        <a:xfrm>
          <a:off x="638175" y="13620750"/>
          <a:ext cx="3867150" cy="582929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22</xdr:col>
      <xdr:colOff>544003</xdr:colOff>
      <xdr:row>74</xdr:row>
      <xdr:rowOff>143958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CC28D7-681B-42F2-BF3E-9A2279E63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91700" y="6477000"/>
          <a:ext cx="7725853" cy="7763958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73</xdr:row>
      <xdr:rowOff>9525</xdr:rowOff>
    </xdr:from>
    <xdr:to>
      <xdr:col>9</xdr:col>
      <xdr:colOff>409575</xdr:colOff>
      <xdr:row>101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482EEB-1479-4137-A360-D8A2D62C89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209550</xdr:colOff>
      <xdr:row>76</xdr:row>
      <xdr:rowOff>95250</xdr:rowOff>
    </xdr:from>
    <xdr:to>
      <xdr:col>7</xdr:col>
      <xdr:colOff>285750</xdr:colOff>
      <xdr:row>79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2ECE682-61C7-4C38-9B23-76964F44CF24}"/>
            </a:ext>
          </a:extLst>
        </xdr:cNvPr>
        <xdr:cNvSpPr txBox="1"/>
      </xdr:nvSpPr>
      <xdr:spPr>
        <a:xfrm>
          <a:off x="4581525" y="14573250"/>
          <a:ext cx="18954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 data for these years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C45D-1370-470E-9AA1-779282D6A31E}">
  <dimension ref="A1:I34"/>
  <sheetViews>
    <sheetView topLeftCell="A4" workbookViewId="0">
      <selection activeCell="A10" sqref="A10:C11"/>
    </sheetView>
  </sheetViews>
  <sheetFormatPr defaultRowHeight="15" x14ac:dyDescent="0.25"/>
  <cols>
    <col min="1" max="1" width="13" customWidth="1"/>
    <col min="2" max="2" width="12.7109375" customWidth="1"/>
    <col min="3" max="3" width="23.85546875" customWidth="1"/>
    <col min="5" max="5" width="17.5703125" style="1" bestFit="1" customWidth="1"/>
    <col min="6" max="6" width="17.5703125" bestFit="1" customWidth="1"/>
    <col min="8" max="8" width="12.85546875" customWidth="1"/>
  </cols>
  <sheetData>
    <row r="1" spans="1:9" x14ac:dyDescent="0.25">
      <c r="B1" t="s">
        <v>14</v>
      </c>
    </row>
    <row r="2" spans="1:9" x14ac:dyDescent="0.25">
      <c r="B2" t="s">
        <v>15</v>
      </c>
    </row>
    <row r="3" spans="1:9" x14ac:dyDescent="0.25">
      <c r="B3" t="s">
        <v>16</v>
      </c>
    </row>
    <row r="4" spans="1:9" x14ac:dyDescent="0.25">
      <c r="B4" t="s">
        <v>17</v>
      </c>
    </row>
    <row r="6" spans="1:9" x14ac:dyDescent="0.25">
      <c r="B6" t="s">
        <v>18</v>
      </c>
    </row>
    <row r="7" spans="1:9" x14ac:dyDescent="0.25">
      <c r="B7" t="s">
        <v>19</v>
      </c>
    </row>
    <row r="9" spans="1:9" x14ac:dyDescent="0.25">
      <c r="I9" t="s">
        <v>20</v>
      </c>
    </row>
    <row r="10" spans="1:9" x14ac:dyDescent="0.25">
      <c r="A10" s="5" t="s">
        <v>1</v>
      </c>
      <c r="B10" s="3">
        <v>50000000</v>
      </c>
      <c r="C10" s="2">
        <v>0.02</v>
      </c>
      <c r="I10" t="s">
        <v>21</v>
      </c>
    </row>
    <row r="11" spans="1:9" x14ac:dyDescent="0.25">
      <c r="A11" s="5" t="s">
        <v>1</v>
      </c>
      <c r="B11" s="3">
        <v>1000000000</v>
      </c>
      <c r="C11" s="2">
        <v>0.03</v>
      </c>
    </row>
    <row r="12" spans="1:9" x14ac:dyDescent="0.25">
      <c r="C12" t="s">
        <v>0</v>
      </c>
      <c r="E12" s="6" t="s">
        <v>2</v>
      </c>
      <c r="F12" s="2">
        <v>0.03</v>
      </c>
    </row>
    <row r="13" spans="1:9" x14ac:dyDescent="0.25">
      <c r="D13">
        <v>1975</v>
      </c>
      <c r="E13" s="3">
        <v>1000000</v>
      </c>
      <c r="F13" s="3">
        <f>IF(E13&lt;$B$10,E13,IF(E13&lt;$B$11,E13*(1-$C$10),E13*(1-$C$11)))</f>
        <v>1000000</v>
      </c>
    </row>
    <row r="14" spans="1:9" x14ac:dyDescent="0.25">
      <c r="C14" s="3">
        <f>+E14-E13</f>
        <v>48000000</v>
      </c>
      <c r="D14">
        <v>1980</v>
      </c>
      <c r="E14" s="3">
        <v>49000000</v>
      </c>
      <c r="F14" s="3">
        <f>IF(F13+C14&lt;$B$10,F13+C14,IF(F13+C14&lt;$B$11,F13+C14*(1-$C$10),F13+C14*(1-$C$11)))</f>
        <v>49000000</v>
      </c>
      <c r="H14" s="1"/>
    </row>
    <row r="15" spans="1:9" x14ac:dyDescent="0.25">
      <c r="C15" s="3">
        <f t="shared" ref="C15:C22" si="0">+E15-E14</f>
        <v>451000000</v>
      </c>
      <c r="D15">
        <v>1985</v>
      </c>
      <c r="E15" s="3">
        <v>500000000</v>
      </c>
      <c r="F15" s="3">
        <f t="shared" ref="F15:F22" si="1">IF(F14+C15&lt;$B$10,F14+C15,IF(F14+C15&lt;$B$11,F14+C15*(1-$C$10),F14+C15*(1-$C$11)))</f>
        <v>490980000</v>
      </c>
    </row>
    <row r="16" spans="1:9" x14ac:dyDescent="0.25">
      <c r="C16" s="3">
        <f t="shared" si="0"/>
        <v>700000000</v>
      </c>
      <c r="D16">
        <v>1990</v>
      </c>
      <c r="E16" s="3">
        <v>1200000000</v>
      </c>
      <c r="F16" s="3">
        <f t="shared" si="1"/>
        <v>1169980000</v>
      </c>
    </row>
    <row r="17" spans="3:6" x14ac:dyDescent="0.25">
      <c r="C17" s="3">
        <f t="shared" si="0"/>
        <v>3800000000</v>
      </c>
      <c r="D17">
        <v>1995</v>
      </c>
      <c r="E17" s="3">
        <v>5000000000</v>
      </c>
      <c r="F17" s="3">
        <f t="shared" si="1"/>
        <v>4855980000</v>
      </c>
    </row>
    <row r="18" spans="3:6" x14ac:dyDescent="0.25">
      <c r="C18" s="3">
        <f t="shared" si="0"/>
        <v>10000000000</v>
      </c>
      <c r="D18">
        <v>2000</v>
      </c>
      <c r="E18" s="3">
        <v>15000000000</v>
      </c>
      <c r="F18" s="3">
        <f t="shared" si="1"/>
        <v>14555980000</v>
      </c>
    </row>
    <row r="19" spans="3:6" x14ac:dyDescent="0.25">
      <c r="C19" s="3">
        <f t="shared" si="0"/>
        <v>60000000000</v>
      </c>
      <c r="D19">
        <v>2005</v>
      </c>
      <c r="E19" s="3">
        <v>75000000000</v>
      </c>
      <c r="F19" s="3">
        <f t="shared" si="1"/>
        <v>72755980000</v>
      </c>
    </row>
    <row r="20" spans="3:6" x14ac:dyDescent="0.25">
      <c r="C20" s="3">
        <f t="shared" si="0"/>
        <v>15000000000</v>
      </c>
      <c r="D20">
        <v>2010</v>
      </c>
      <c r="E20" s="3">
        <v>90000000000</v>
      </c>
      <c r="F20" s="3">
        <f t="shared" si="1"/>
        <v>87305980000</v>
      </c>
    </row>
    <row r="21" spans="3:6" x14ac:dyDescent="0.25">
      <c r="C21" s="3">
        <f t="shared" si="0"/>
        <v>10000000000</v>
      </c>
      <c r="D21">
        <v>2015</v>
      </c>
      <c r="E21" s="3">
        <v>100000000000</v>
      </c>
      <c r="F21" s="3">
        <f t="shared" si="1"/>
        <v>97005980000</v>
      </c>
    </row>
    <row r="22" spans="3:6" x14ac:dyDescent="0.25">
      <c r="C22" s="3">
        <f t="shared" si="0"/>
        <v>7000000000</v>
      </c>
      <c r="D22">
        <v>2020</v>
      </c>
      <c r="E22" s="3">
        <v>107000000000</v>
      </c>
      <c r="F22" s="3">
        <f t="shared" si="1"/>
        <v>103795980000</v>
      </c>
    </row>
    <row r="25" spans="3:6" x14ac:dyDescent="0.25">
      <c r="C25" s="4"/>
    </row>
    <row r="28" spans="3:6" x14ac:dyDescent="0.25">
      <c r="C28" s="4"/>
    </row>
    <row r="31" spans="3:6" x14ac:dyDescent="0.25">
      <c r="C31" s="3"/>
    </row>
    <row r="32" spans="3:6" x14ac:dyDescent="0.25">
      <c r="C32" s="3"/>
    </row>
    <row r="33" spans="3:3" x14ac:dyDescent="0.25">
      <c r="C33" s="3"/>
    </row>
    <row r="34" spans="3:3" x14ac:dyDescent="0.25">
      <c r="C34" s="3"/>
    </row>
  </sheetData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4F88D-1D7D-465B-976F-80997CF09A28}">
  <dimension ref="B1:O59"/>
  <sheetViews>
    <sheetView workbookViewId="0">
      <selection activeCell="C4" sqref="C4"/>
    </sheetView>
  </sheetViews>
  <sheetFormatPr defaultRowHeight="15" x14ac:dyDescent="0.25"/>
  <cols>
    <col min="3" max="3" width="14.85546875" style="3" bestFit="1" customWidth="1"/>
    <col min="4" max="4" width="15" customWidth="1"/>
    <col min="5" max="5" width="17.140625" customWidth="1"/>
    <col min="7" max="7" width="13.85546875" bestFit="1" customWidth="1"/>
    <col min="8" max="10" width="14.85546875" bestFit="1" customWidth="1"/>
  </cols>
  <sheetData>
    <row r="1" spans="2:15" x14ac:dyDescent="0.25">
      <c r="B1" t="s">
        <v>25</v>
      </c>
    </row>
    <row r="2" spans="2:15" x14ac:dyDescent="0.25">
      <c r="C2" s="3" t="s">
        <v>26</v>
      </c>
    </row>
    <row r="3" spans="2:15" x14ac:dyDescent="0.25">
      <c r="C3" s="3" t="s">
        <v>27</v>
      </c>
    </row>
    <row r="8" spans="2:15" x14ac:dyDescent="0.25">
      <c r="H8" t="s">
        <v>24</v>
      </c>
      <c r="N8" t="s">
        <v>22</v>
      </c>
      <c r="O8" t="s">
        <v>23</v>
      </c>
    </row>
    <row r="9" spans="2:15" x14ac:dyDescent="0.25">
      <c r="B9" s="3" t="s">
        <v>4</v>
      </c>
      <c r="D9" s="2">
        <v>0.05</v>
      </c>
    </row>
    <row r="10" spans="2:15" x14ac:dyDescent="0.25">
      <c r="H10" s="3"/>
      <c r="J10" s="3">
        <f>SUM(J12:J27)</f>
        <v>108837682980.21187</v>
      </c>
    </row>
    <row r="11" spans="2:15" x14ac:dyDescent="0.25">
      <c r="C11" s="7"/>
      <c r="H11" s="3"/>
      <c r="I11" s="2">
        <v>0.06</v>
      </c>
    </row>
    <row r="12" spans="2:15" x14ac:dyDescent="0.25">
      <c r="B12" t="s">
        <v>3</v>
      </c>
      <c r="C12" s="3" t="s">
        <v>5</v>
      </c>
      <c r="H12" s="3">
        <v>101000000000</v>
      </c>
      <c r="I12" s="3">
        <f>+H12*(1-$I$11)</f>
        <v>94940000000</v>
      </c>
      <c r="J12" s="3">
        <f>+H12-I12</f>
        <v>6060000000</v>
      </c>
    </row>
    <row r="13" spans="2:15" x14ac:dyDescent="0.25">
      <c r="B13">
        <v>1975</v>
      </c>
      <c r="C13" s="7">
        <v>1000000</v>
      </c>
      <c r="G13">
        <v>1</v>
      </c>
      <c r="H13" s="3">
        <f>+I12*(1+8%)</f>
        <v>102535200000</v>
      </c>
      <c r="I13" s="3">
        <f>+H13*(1-$I$11)</f>
        <v>96383088000</v>
      </c>
      <c r="J13" s="3">
        <f>+H13-I13</f>
        <v>6152112000</v>
      </c>
    </row>
    <row r="14" spans="2:15" x14ac:dyDescent="0.25">
      <c r="B14">
        <v>1976</v>
      </c>
      <c r="C14" s="7">
        <f>+C13*(1+$D$9)</f>
        <v>1050000</v>
      </c>
      <c r="G14">
        <v>2</v>
      </c>
      <c r="H14" s="3">
        <f t="shared" ref="H14:H27" si="0">+I13*(1+8%)</f>
        <v>104093735040</v>
      </c>
      <c r="I14" s="3">
        <f>+H14*(1-$I$11)</f>
        <v>97848110937.599991</v>
      </c>
      <c r="J14" s="3">
        <f t="shared" ref="J14:J27" si="1">+H14-I14</f>
        <v>6245624102.4000092</v>
      </c>
    </row>
    <row r="15" spans="2:15" x14ac:dyDescent="0.25">
      <c r="B15">
        <v>1977</v>
      </c>
      <c r="C15" s="7">
        <f t="shared" ref="C15:C57" si="2">+C14*(1+$D$9)</f>
        <v>1102500</v>
      </c>
      <c r="G15">
        <v>3</v>
      </c>
      <c r="H15" s="3">
        <f t="shared" si="0"/>
        <v>105675959812.608</v>
      </c>
      <c r="I15" s="3">
        <f>+H15*(1-$I$11)</f>
        <v>99335402223.851517</v>
      </c>
      <c r="J15" s="3">
        <f t="shared" si="1"/>
        <v>6340557588.756485</v>
      </c>
    </row>
    <row r="16" spans="2:15" x14ac:dyDescent="0.25">
      <c r="B16">
        <v>1978</v>
      </c>
      <c r="C16" s="7">
        <f t="shared" si="2"/>
        <v>1157625</v>
      </c>
      <c r="G16">
        <v>4</v>
      </c>
      <c r="H16" s="3">
        <f t="shared" si="0"/>
        <v>107282234401.75964</v>
      </c>
      <c r="I16" s="3">
        <f>+H16*(1-$I$11)</f>
        <v>100845300337.65405</v>
      </c>
      <c r="J16" s="3">
        <f t="shared" si="1"/>
        <v>6436934064.1055908</v>
      </c>
    </row>
    <row r="17" spans="2:10" x14ac:dyDescent="0.25">
      <c r="B17">
        <v>1979</v>
      </c>
      <c r="C17" s="7">
        <f t="shared" si="2"/>
        <v>1215506.25</v>
      </c>
      <c r="G17">
        <v>5</v>
      </c>
      <c r="H17" s="3">
        <f t="shared" si="0"/>
        <v>108912924364.66638</v>
      </c>
      <c r="I17" s="3">
        <f>+H17*(1-$I$11)</f>
        <v>102378148902.78639</v>
      </c>
      <c r="J17" s="3">
        <f t="shared" si="1"/>
        <v>6534775461.8799896</v>
      </c>
    </row>
    <row r="18" spans="2:10" x14ac:dyDescent="0.25">
      <c r="B18">
        <v>1980</v>
      </c>
      <c r="C18" s="7">
        <f t="shared" si="2"/>
        <v>1276281.5625</v>
      </c>
      <c r="G18">
        <v>6</v>
      </c>
      <c r="H18" s="3">
        <f t="shared" si="0"/>
        <v>110568400815.00931</v>
      </c>
      <c r="I18" s="3">
        <f>+H18*(1-$I$11)</f>
        <v>103934296766.10875</v>
      </c>
      <c r="J18" s="3">
        <f t="shared" si="1"/>
        <v>6634104048.9005585</v>
      </c>
    </row>
    <row r="19" spans="2:10" x14ac:dyDescent="0.25">
      <c r="B19">
        <v>1981</v>
      </c>
      <c r="C19" s="7">
        <f t="shared" si="2"/>
        <v>1340095.640625</v>
      </c>
      <c r="G19">
        <v>7</v>
      </c>
      <c r="H19" s="3">
        <f t="shared" si="0"/>
        <v>112249040507.39746</v>
      </c>
      <c r="I19" s="3">
        <f>+H19*(1-$I$11)</f>
        <v>105514098076.95361</v>
      </c>
      <c r="J19" s="3">
        <f t="shared" si="1"/>
        <v>6734942430.4438477</v>
      </c>
    </row>
    <row r="20" spans="2:10" x14ac:dyDescent="0.25">
      <c r="B20">
        <v>1982</v>
      </c>
      <c r="C20" s="7">
        <f t="shared" si="2"/>
        <v>1407100.42265625</v>
      </c>
      <c r="G20">
        <v>8</v>
      </c>
      <c r="H20" s="3">
        <f t="shared" si="0"/>
        <v>113955225923.10991</v>
      </c>
      <c r="I20" s="3">
        <f>+H20*(1-$I$11)</f>
        <v>107117912367.72331</v>
      </c>
      <c r="J20" s="3">
        <f t="shared" si="1"/>
        <v>6837313555.3865967</v>
      </c>
    </row>
    <row r="21" spans="2:10" x14ac:dyDescent="0.25">
      <c r="B21">
        <v>1983</v>
      </c>
      <c r="C21" s="7">
        <f t="shared" si="2"/>
        <v>1477455.4437890626</v>
      </c>
      <c r="G21">
        <v>9</v>
      </c>
      <c r="H21" s="3">
        <f t="shared" si="0"/>
        <v>115687345357.14119</v>
      </c>
      <c r="I21" s="3">
        <f>+H21*(1-$I$11)</f>
        <v>108746104635.71271</v>
      </c>
      <c r="J21" s="3">
        <f t="shared" si="1"/>
        <v>6941240721.4284821</v>
      </c>
    </row>
    <row r="22" spans="2:10" x14ac:dyDescent="0.25">
      <c r="B22">
        <v>1984</v>
      </c>
      <c r="C22" s="7">
        <f t="shared" si="2"/>
        <v>1551328.2159785158</v>
      </c>
      <c r="G22">
        <v>10</v>
      </c>
      <c r="H22" s="3">
        <f t="shared" si="0"/>
        <v>117445793006.56973</v>
      </c>
      <c r="I22" s="3">
        <f>+H22*(1-$I$11)</f>
        <v>110399045426.17554</v>
      </c>
      <c r="J22" s="3">
        <f t="shared" si="1"/>
        <v>7046747580.3941956</v>
      </c>
    </row>
    <row r="23" spans="2:10" x14ac:dyDescent="0.25">
      <c r="B23">
        <v>1985</v>
      </c>
      <c r="C23" s="7">
        <f t="shared" si="2"/>
        <v>1628894.6267774417</v>
      </c>
      <c r="G23">
        <v>11</v>
      </c>
      <c r="H23" s="3">
        <f t="shared" si="0"/>
        <v>119230969060.26959</v>
      </c>
      <c r="I23" s="3">
        <f>+H23*(1-$I$11)</f>
        <v>112077110916.65341</v>
      </c>
      <c r="J23" s="3">
        <f t="shared" si="1"/>
        <v>7153858143.6161804</v>
      </c>
    </row>
    <row r="24" spans="2:10" x14ac:dyDescent="0.25">
      <c r="B24">
        <v>1986</v>
      </c>
      <c r="C24" s="7">
        <f t="shared" si="2"/>
        <v>1710339.3581163138</v>
      </c>
      <c r="G24">
        <v>12</v>
      </c>
      <c r="H24" s="3">
        <f t="shared" si="0"/>
        <v>121043279789.98569</v>
      </c>
      <c r="I24" s="3">
        <f>+H24*(1-$I$11)</f>
        <v>113780683002.58653</v>
      </c>
      <c r="J24" s="3">
        <f t="shared" si="1"/>
        <v>7262596787.3991547</v>
      </c>
    </row>
    <row r="25" spans="2:10" x14ac:dyDescent="0.25">
      <c r="B25">
        <v>1987</v>
      </c>
      <c r="C25" s="7">
        <v>1000000000</v>
      </c>
      <c r="G25">
        <v>13</v>
      </c>
      <c r="H25" s="3">
        <f t="shared" si="0"/>
        <v>122883137642.79346</v>
      </c>
      <c r="I25" s="3">
        <f>+H25*(1-$I$11)</f>
        <v>115510149384.22585</v>
      </c>
      <c r="J25" s="3">
        <f t="shared" si="1"/>
        <v>7372988258.5676117</v>
      </c>
    </row>
    <row r="26" spans="2:10" x14ac:dyDescent="0.25">
      <c r="B26">
        <v>1988</v>
      </c>
      <c r="C26" s="7">
        <f t="shared" si="2"/>
        <v>1050000000</v>
      </c>
      <c r="G26">
        <v>14</v>
      </c>
      <c r="H26" s="3">
        <f t="shared" si="0"/>
        <v>124750961334.96393</v>
      </c>
      <c r="I26" s="3">
        <f>+H26*(1-$I$11)</f>
        <v>117265903654.86609</v>
      </c>
      <c r="J26" s="3">
        <f t="shared" si="1"/>
        <v>7485057680.0978394</v>
      </c>
    </row>
    <row r="27" spans="2:10" x14ac:dyDescent="0.25">
      <c r="B27">
        <v>1989</v>
      </c>
      <c r="C27" s="7">
        <f t="shared" si="2"/>
        <v>1102500000</v>
      </c>
      <c r="G27">
        <v>15</v>
      </c>
      <c r="H27" s="3">
        <f t="shared" si="0"/>
        <v>126647175947.25539</v>
      </c>
      <c r="I27" s="3">
        <f>+H27*(1-$I$11)</f>
        <v>119048345390.42006</v>
      </c>
      <c r="J27" s="3">
        <f t="shared" si="1"/>
        <v>7598830556.8353271</v>
      </c>
    </row>
    <row r="28" spans="2:10" x14ac:dyDescent="0.25">
      <c r="B28">
        <v>1990</v>
      </c>
      <c r="C28" s="7">
        <f t="shared" si="2"/>
        <v>1157625000</v>
      </c>
    </row>
    <row r="29" spans="2:10" x14ac:dyDescent="0.25">
      <c r="B29">
        <v>1991</v>
      </c>
      <c r="C29" s="7">
        <f t="shared" si="2"/>
        <v>1215506250</v>
      </c>
    </row>
    <row r="30" spans="2:10" x14ac:dyDescent="0.25">
      <c r="B30">
        <v>1992</v>
      </c>
      <c r="C30" s="7">
        <f t="shared" si="2"/>
        <v>1276281562.5</v>
      </c>
    </row>
    <row r="31" spans="2:10" x14ac:dyDescent="0.25">
      <c r="B31">
        <v>1993</v>
      </c>
      <c r="C31" s="7">
        <f t="shared" si="2"/>
        <v>1340095640.625</v>
      </c>
    </row>
    <row r="32" spans="2:10" x14ac:dyDescent="0.25">
      <c r="B32">
        <v>1994</v>
      </c>
      <c r="C32" s="7">
        <f t="shared" si="2"/>
        <v>1407100422.65625</v>
      </c>
    </row>
    <row r="33" spans="2:3" x14ac:dyDescent="0.25">
      <c r="B33">
        <v>1995</v>
      </c>
      <c r="C33" s="7">
        <f t="shared" si="2"/>
        <v>1477455443.7890625</v>
      </c>
    </row>
    <row r="34" spans="2:3" x14ac:dyDescent="0.25">
      <c r="B34">
        <v>1996</v>
      </c>
      <c r="C34" s="7">
        <f t="shared" si="2"/>
        <v>1551328215.9785156</v>
      </c>
    </row>
    <row r="35" spans="2:3" x14ac:dyDescent="0.25">
      <c r="B35">
        <v>1997</v>
      </c>
      <c r="C35" s="7">
        <f t="shared" si="2"/>
        <v>1628894626.7774415</v>
      </c>
    </row>
    <row r="36" spans="2:3" x14ac:dyDescent="0.25">
      <c r="B36">
        <v>1998</v>
      </c>
      <c r="C36" s="7">
        <f t="shared" si="2"/>
        <v>1710339358.1163137</v>
      </c>
    </row>
    <row r="37" spans="2:3" x14ac:dyDescent="0.25">
      <c r="B37">
        <v>1999</v>
      </c>
      <c r="C37" s="7">
        <f t="shared" si="2"/>
        <v>1795856326.0221295</v>
      </c>
    </row>
    <row r="38" spans="2:3" x14ac:dyDescent="0.25">
      <c r="B38">
        <v>2000</v>
      </c>
      <c r="C38" s="7">
        <f t="shared" si="2"/>
        <v>1885649142.323236</v>
      </c>
    </row>
    <row r="39" spans="2:3" x14ac:dyDescent="0.25">
      <c r="B39">
        <v>2001</v>
      </c>
      <c r="C39" s="7">
        <f t="shared" si="2"/>
        <v>1979931599.4393978</v>
      </c>
    </row>
    <row r="40" spans="2:3" x14ac:dyDescent="0.25">
      <c r="B40">
        <v>2002</v>
      </c>
      <c r="C40" s="7">
        <f t="shared" si="2"/>
        <v>2078928179.4113679</v>
      </c>
    </row>
    <row r="41" spans="2:3" x14ac:dyDescent="0.25">
      <c r="B41">
        <v>2003</v>
      </c>
      <c r="C41" s="7">
        <f t="shared" si="2"/>
        <v>2182874588.3819366</v>
      </c>
    </row>
    <row r="42" spans="2:3" x14ac:dyDescent="0.25">
      <c r="B42">
        <v>2004</v>
      </c>
      <c r="C42" s="7">
        <f t="shared" si="2"/>
        <v>2292018317.8010335</v>
      </c>
    </row>
    <row r="43" spans="2:3" x14ac:dyDescent="0.25">
      <c r="B43">
        <v>2005</v>
      </c>
      <c r="C43" s="7">
        <f t="shared" si="2"/>
        <v>2406619233.6910853</v>
      </c>
    </row>
    <row r="44" spans="2:3" x14ac:dyDescent="0.25">
      <c r="B44">
        <v>2006</v>
      </c>
      <c r="C44" s="7">
        <f t="shared" si="2"/>
        <v>2526950195.3756399</v>
      </c>
    </row>
    <row r="45" spans="2:3" x14ac:dyDescent="0.25">
      <c r="B45">
        <v>2007</v>
      </c>
      <c r="C45" s="7">
        <f t="shared" si="2"/>
        <v>2653297705.1444221</v>
      </c>
    </row>
    <row r="46" spans="2:3" x14ac:dyDescent="0.25">
      <c r="B46">
        <v>2008</v>
      </c>
      <c r="C46" s="7">
        <f t="shared" si="2"/>
        <v>2785962590.4016433</v>
      </c>
    </row>
    <row r="47" spans="2:3" x14ac:dyDescent="0.25">
      <c r="B47">
        <v>2009</v>
      </c>
      <c r="C47" s="7">
        <f t="shared" si="2"/>
        <v>2925260719.9217257</v>
      </c>
    </row>
    <row r="48" spans="2:3" x14ac:dyDescent="0.25">
      <c r="B48">
        <v>2010</v>
      </c>
      <c r="C48" s="7">
        <f t="shared" si="2"/>
        <v>3071523755.9178123</v>
      </c>
    </row>
    <row r="49" spans="2:3" x14ac:dyDescent="0.25">
      <c r="B49">
        <v>2011</v>
      </c>
      <c r="C49" s="7">
        <f t="shared" si="2"/>
        <v>3225099943.7137032</v>
      </c>
    </row>
    <row r="50" spans="2:3" x14ac:dyDescent="0.25">
      <c r="B50">
        <v>2012</v>
      </c>
      <c r="C50" s="7">
        <f t="shared" si="2"/>
        <v>3386354940.8993883</v>
      </c>
    </row>
    <row r="51" spans="2:3" x14ac:dyDescent="0.25">
      <c r="B51">
        <v>2013</v>
      </c>
      <c r="C51" s="7">
        <f t="shared" si="2"/>
        <v>3555672687.9443579</v>
      </c>
    </row>
    <row r="52" spans="2:3" x14ac:dyDescent="0.25">
      <c r="B52">
        <v>2014</v>
      </c>
      <c r="C52" s="7">
        <f t="shared" si="2"/>
        <v>3733456322.3415761</v>
      </c>
    </row>
    <row r="53" spans="2:3" x14ac:dyDescent="0.25">
      <c r="B53">
        <v>2015</v>
      </c>
      <c r="C53" s="7">
        <f t="shared" si="2"/>
        <v>3920129138.4586549</v>
      </c>
    </row>
    <row r="54" spans="2:3" x14ac:dyDescent="0.25">
      <c r="B54">
        <v>2016</v>
      </c>
      <c r="C54" s="7">
        <f t="shared" si="2"/>
        <v>4116135595.381588</v>
      </c>
    </row>
    <row r="55" spans="2:3" x14ac:dyDescent="0.25">
      <c r="B55">
        <v>2017</v>
      </c>
      <c r="C55" s="7">
        <f t="shared" si="2"/>
        <v>4321942375.1506672</v>
      </c>
    </row>
    <row r="56" spans="2:3" x14ac:dyDescent="0.25">
      <c r="B56">
        <v>2018</v>
      </c>
      <c r="C56" s="7">
        <f t="shared" si="2"/>
        <v>4538039493.9082012</v>
      </c>
    </row>
    <row r="57" spans="2:3" x14ac:dyDescent="0.25">
      <c r="B57">
        <v>2019</v>
      </c>
      <c r="C57" s="7">
        <f t="shared" si="2"/>
        <v>4764941468.6036119</v>
      </c>
    </row>
    <row r="58" spans="2:3" x14ac:dyDescent="0.25">
      <c r="C58" s="7"/>
    </row>
    <row r="59" spans="2:3" x14ac:dyDescent="0.25">
      <c r="C59" s="7"/>
    </row>
  </sheetData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03525-12AE-466C-8421-9004475F1030}">
  <dimension ref="B1:N69"/>
  <sheetViews>
    <sheetView tabSelected="1" workbookViewId="0">
      <selection activeCell="L85" sqref="L85"/>
    </sheetView>
  </sheetViews>
  <sheetFormatPr defaultRowHeight="15" x14ac:dyDescent="0.25"/>
  <cols>
    <col min="3" max="3" width="15" customWidth="1"/>
    <col min="4" max="4" width="14.85546875" style="3" bestFit="1" customWidth="1"/>
    <col min="5" max="5" width="17.42578125" customWidth="1"/>
    <col min="6" max="6" width="18.140625" customWidth="1"/>
    <col min="8" max="8" width="15.85546875" customWidth="1"/>
    <col min="9" max="9" width="16.28515625" customWidth="1"/>
    <col min="10" max="10" width="12.7109375" bestFit="1" customWidth="1"/>
    <col min="12" max="12" width="12.7109375" bestFit="1" customWidth="1"/>
    <col min="14" max="14" width="12.7109375" bestFit="1" customWidth="1"/>
  </cols>
  <sheetData>
    <row r="1" spans="2:5" x14ac:dyDescent="0.25">
      <c r="B1" t="s">
        <v>28</v>
      </c>
    </row>
    <row r="2" spans="2:5" x14ac:dyDescent="0.25">
      <c r="C2" t="s">
        <v>29</v>
      </c>
    </row>
    <row r="3" spans="2:5" x14ac:dyDescent="0.25">
      <c r="C3" t="s">
        <v>40</v>
      </c>
    </row>
    <row r="6" spans="2:5" x14ac:dyDescent="0.25">
      <c r="B6" t="s">
        <v>6</v>
      </c>
      <c r="D6"/>
      <c r="E6" s="3"/>
    </row>
    <row r="7" spans="2:5" x14ac:dyDescent="0.25">
      <c r="C7" t="s">
        <v>7</v>
      </c>
      <c r="D7"/>
      <c r="E7" s="3"/>
    </row>
    <row r="8" spans="2:5" x14ac:dyDescent="0.25">
      <c r="B8" t="s">
        <v>9</v>
      </c>
      <c r="C8" t="s">
        <v>8</v>
      </c>
      <c r="D8"/>
      <c r="E8" s="3"/>
    </row>
    <row r="9" spans="2:5" x14ac:dyDescent="0.25">
      <c r="B9" t="s">
        <v>11</v>
      </c>
      <c r="C9" t="s">
        <v>10</v>
      </c>
      <c r="D9"/>
      <c r="E9" s="3"/>
    </row>
    <row r="10" spans="2:5" x14ac:dyDescent="0.25">
      <c r="B10" t="s">
        <v>12</v>
      </c>
      <c r="C10" t="s">
        <v>13</v>
      </c>
      <c r="D10"/>
      <c r="E10" s="3"/>
    </row>
    <row r="11" spans="2:5" x14ac:dyDescent="0.25">
      <c r="D11"/>
      <c r="E11" s="3"/>
    </row>
    <row r="12" spans="2:5" x14ac:dyDescent="0.25">
      <c r="D12"/>
      <c r="E12" s="3"/>
    </row>
    <row r="13" spans="2:5" x14ac:dyDescent="0.25">
      <c r="D13">
        <v>1986</v>
      </c>
      <c r="E13" s="3">
        <v>316000000</v>
      </c>
    </row>
    <row r="14" spans="2:5" x14ac:dyDescent="0.25">
      <c r="D14">
        <v>1987</v>
      </c>
      <c r="E14" s="3">
        <v>1250000000</v>
      </c>
    </row>
    <row r="15" spans="2:5" x14ac:dyDescent="0.25">
      <c r="D15">
        <v>1990</v>
      </c>
      <c r="E15" s="3">
        <v>2500000000</v>
      </c>
    </row>
    <row r="16" spans="2:5" x14ac:dyDescent="0.25">
      <c r="D16">
        <v>1995</v>
      </c>
      <c r="E16" s="3">
        <v>14800000000</v>
      </c>
    </row>
    <row r="17" spans="2:5" x14ac:dyDescent="0.25">
      <c r="D17">
        <v>1997</v>
      </c>
      <c r="E17" s="3">
        <v>39800000000</v>
      </c>
    </row>
    <row r="18" spans="2:5" x14ac:dyDescent="0.25">
      <c r="D18">
        <v>1999</v>
      </c>
      <c r="E18" s="3">
        <v>85000000000</v>
      </c>
    </row>
    <row r="19" spans="2:5" x14ac:dyDescent="0.25">
      <c r="D19">
        <v>2000</v>
      </c>
      <c r="E19" s="3">
        <v>63000000000</v>
      </c>
    </row>
    <row r="20" spans="2:5" x14ac:dyDescent="0.25">
      <c r="D20">
        <v>2008</v>
      </c>
      <c r="E20" s="3">
        <v>58000000000</v>
      </c>
    </row>
    <row r="21" spans="2:5" x14ac:dyDescent="0.25">
      <c r="C21" t="s">
        <v>12</v>
      </c>
      <c r="D21">
        <v>2009</v>
      </c>
      <c r="E21" s="3">
        <v>40000000000</v>
      </c>
    </row>
    <row r="22" spans="2:5" x14ac:dyDescent="0.25">
      <c r="C22" t="s">
        <v>12</v>
      </c>
      <c r="D22">
        <v>2010</v>
      </c>
      <c r="E22" s="3">
        <v>53000000000</v>
      </c>
    </row>
    <row r="23" spans="2:5" x14ac:dyDescent="0.25">
      <c r="C23" t="s">
        <v>12</v>
      </c>
      <c r="D23">
        <v>2011</v>
      </c>
      <c r="E23" s="3">
        <v>63400000000</v>
      </c>
    </row>
    <row r="24" spans="2:5" x14ac:dyDescent="0.25">
      <c r="C24" t="s">
        <v>11</v>
      </c>
      <c r="D24">
        <v>2014</v>
      </c>
      <c r="E24" s="3">
        <f>+E26-28000000000</f>
        <v>78000000000</v>
      </c>
    </row>
    <row r="25" spans="2:5" x14ac:dyDescent="0.25">
      <c r="C25" t="s">
        <v>9</v>
      </c>
      <c r="D25">
        <v>2018</v>
      </c>
      <c r="E25" s="3">
        <f>+E26-16000000000</f>
        <v>90000000000</v>
      </c>
    </row>
    <row r="26" spans="2:5" x14ac:dyDescent="0.25">
      <c r="C26" t="s">
        <v>9</v>
      </c>
      <c r="D26">
        <v>2019</v>
      </c>
      <c r="E26" s="3">
        <v>106000000000</v>
      </c>
    </row>
    <row r="27" spans="2:5" x14ac:dyDescent="0.25">
      <c r="D27"/>
      <c r="E27" s="3"/>
    </row>
    <row r="28" spans="2:5" x14ac:dyDescent="0.25">
      <c r="B28" t="s">
        <v>34</v>
      </c>
      <c r="D28"/>
      <c r="E28" s="3"/>
    </row>
    <row r="29" spans="2:5" x14ac:dyDescent="0.25">
      <c r="B29" s="5" t="s">
        <v>1</v>
      </c>
      <c r="C29" s="3">
        <v>50000000</v>
      </c>
      <c r="D29" s="2">
        <v>0.02</v>
      </c>
      <c r="E29" s="3"/>
    </row>
    <row r="30" spans="2:5" x14ac:dyDescent="0.25">
      <c r="B30" s="5" t="s">
        <v>1</v>
      </c>
      <c r="C30" s="3">
        <v>1000000000</v>
      </c>
      <c r="D30" s="2">
        <v>0.03</v>
      </c>
      <c r="E30" s="2">
        <v>0.06</v>
      </c>
    </row>
    <row r="31" spans="2:5" x14ac:dyDescent="0.25">
      <c r="D31"/>
      <c r="E31" s="3"/>
    </row>
    <row r="32" spans="2:5" x14ac:dyDescent="0.25">
      <c r="D32"/>
      <c r="E32" s="3"/>
    </row>
    <row r="33" spans="2:14" x14ac:dyDescent="0.25">
      <c r="C33" s="9" t="s">
        <v>38</v>
      </c>
      <c r="D33" s="9"/>
      <c r="E33" s="3"/>
      <c r="L33" t="s">
        <v>39</v>
      </c>
      <c r="N33" t="s">
        <v>23</v>
      </c>
    </row>
    <row r="34" spans="2:14" x14ac:dyDescent="0.25">
      <c r="C34" t="s">
        <v>32</v>
      </c>
      <c r="H34" t="s">
        <v>35</v>
      </c>
    </row>
    <row r="35" spans="2:14" x14ac:dyDescent="0.25">
      <c r="B35" t="s">
        <v>30</v>
      </c>
      <c r="C35" t="s">
        <v>31</v>
      </c>
      <c r="D35" s="3" t="s">
        <v>33</v>
      </c>
      <c r="E35" s="2" t="s">
        <v>36</v>
      </c>
      <c r="F35" s="2" t="s">
        <v>37</v>
      </c>
      <c r="H35" s="2">
        <v>0.03</v>
      </c>
      <c r="I35" s="2">
        <v>0.06</v>
      </c>
    </row>
    <row r="36" spans="2:14" x14ac:dyDescent="0.25">
      <c r="B36">
        <v>1986</v>
      </c>
      <c r="C36" s="3">
        <f>VLOOKUP(B36,$D$13:$E$26,2,FALSE)</f>
        <v>316000000</v>
      </c>
      <c r="E36" s="3">
        <f>IF(C36&lt;=$C$29,C36,IF(C36&lt;=$C$30,C36*(1-$D$29),C36*(1-$D$30)))</f>
        <v>309680000</v>
      </c>
      <c r="F36" s="3">
        <f>IF(C36&lt;=$C$29,C36,IF(C36&lt;=$C$30,C36*(1-$D$29),C36*(1-$E$30)))</f>
        <v>309680000</v>
      </c>
      <c r="H36" s="3">
        <f>+C36-E36</f>
        <v>6320000</v>
      </c>
      <c r="I36" s="3">
        <f>+C36-F36</f>
        <v>6320000</v>
      </c>
    </row>
    <row r="37" spans="2:14" x14ac:dyDescent="0.25">
      <c r="B37">
        <v>1987</v>
      </c>
      <c r="C37" s="3">
        <f t="shared" ref="C37:C69" si="0">VLOOKUP(B37,$D$13:$E$26,2,FALSE)</f>
        <v>1250000000</v>
      </c>
      <c r="D37" s="3">
        <f>+C37-C36</f>
        <v>934000000</v>
      </c>
      <c r="E37" s="3">
        <f>IF(E36+D37&lt;=$C$29,E36+D37,IF(E36+D37&lt;=$C$30,(E36+D37)*(1-$D$29),(E36+D37)*(1-$D$30)))</f>
        <v>1206369600</v>
      </c>
      <c r="F37" s="3">
        <f>IF(F36+D37&lt;=$C$29,F36+D37,IF(F36+D37&lt;=$C$30,(F36+D37)*(1-$D$29),(F36+D37)*(1-$E$30)))</f>
        <v>1169059200</v>
      </c>
      <c r="H37" s="3">
        <f t="shared" ref="H37:H69" si="1">+C37-E37</f>
        <v>43630400</v>
      </c>
      <c r="I37" s="3">
        <f t="shared" ref="I37:I69" si="2">+C37-F37</f>
        <v>80940800</v>
      </c>
      <c r="J37" s="3"/>
      <c r="L37" s="3"/>
      <c r="N37" s="3"/>
    </row>
    <row r="38" spans="2:14" x14ac:dyDescent="0.25">
      <c r="B38">
        <v>1988</v>
      </c>
      <c r="C38" s="8">
        <f>$C$37+($C$40-$C$37)/3</f>
        <v>1666666666.6666667</v>
      </c>
      <c r="D38" s="3">
        <f t="shared" ref="D38:D69" si="3">+C38-C37</f>
        <v>416666666.66666675</v>
      </c>
      <c r="E38" s="3">
        <f t="shared" ref="E38:E69" si="4">IF(E37+D38&lt;=$C$29,E37+D38,IF(E37+D38&lt;=$C$30,(E37+D38)*(1-$D$29),(E37+D38)*(1-$D$30)))</f>
        <v>1574345178.6666667</v>
      </c>
      <c r="F38" s="3">
        <f t="shared" ref="F38:F69" si="5">IF(F37+D38&lt;=$C$29,F37+D38,IF(F37+D38&lt;=$C$30,(F37+D38)*(1-$D$29),(F37+D38)*(1-$E$30)))</f>
        <v>1490582314.6666667</v>
      </c>
      <c r="H38" s="3">
        <f t="shared" si="1"/>
        <v>92321488</v>
      </c>
      <c r="I38" s="3">
        <f t="shared" si="2"/>
        <v>176084352</v>
      </c>
    </row>
    <row r="39" spans="2:14" x14ac:dyDescent="0.25">
      <c r="B39">
        <v>1989</v>
      </c>
      <c r="C39" s="8">
        <f>$C$37+2*($C$40-$C$37)/3</f>
        <v>2083333333.3333335</v>
      </c>
      <c r="D39" s="3">
        <f t="shared" si="3"/>
        <v>416666666.66666675</v>
      </c>
      <c r="E39" s="3">
        <f t="shared" si="4"/>
        <v>1931281489.9733334</v>
      </c>
      <c r="F39" s="3">
        <f t="shared" si="5"/>
        <v>1792814042.4533334</v>
      </c>
      <c r="H39" s="3">
        <f t="shared" si="1"/>
        <v>152051843.36000013</v>
      </c>
      <c r="I39" s="3">
        <f t="shared" si="2"/>
        <v>290519290.88000011</v>
      </c>
    </row>
    <row r="40" spans="2:14" x14ac:dyDescent="0.25">
      <c r="B40">
        <v>1990</v>
      </c>
      <c r="C40" s="3">
        <f t="shared" si="0"/>
        <v>2500000000</v>
      </c>
      <c r="D40" s="3">
        <f t="shared" si="3"/>
        <v>416666666.66666651</v>
      </c>
      <c r="E40" s="3">
        <f t="shared" si="4"/>
        <v>2277509711.9407997</v>
      </c>
      <c r="F40" s="3">
        <f t="shared" si="5"/>
        <v>2076911866.5727997</v>
      </c>
      <c r="H40" s="3">
        <f t="shared" si="1"/>
        <v>222490288.05920029</v>
      </c>
      <c r="I40" s="3">
        <f t="shared" si="2"/>
        <v>423088133.42720032</v>
      </c>
    </row>
    <row r="41" spans="2:14" x14ac:dyDescent="0.25">
      <c r="B41">
        <v>1991</v>
      </c>
      <c r="C41" s="8">
        <f>$C$40+($C$45-$C$40)/5</f>
        <v>4960000000</v>
      </c>
      <c r="D41" s="3">
        <f t="shared" si="3"/>
        <v>2460000000</v>
      </c>
      <c r="E41" s="3">
        <f t="shared" si="4"/>
        <v>4595384420.5825758</v>
      </c>
      <c r="F41" s="3">
        <f t="shared" si="5"/>
        <v>4264697154.5784316</v>
      </c>
      <c r="H41" s="3">
        <f t="shared" si="1"/>
        <v>364615579.4174242</v>
      </c>
      <c r="I41" s="3">
        <f t="shared" si="2"/>
        <v>695302845.42156839</v>
      </c>
    </row>
    <row r="42" spans="2:14" x14ac:dyDescent="0.25">
      <c r="B42">
        <v>1992</v>
      </c>
      <c r="C42" s="8">
        <f>$C$40+2*(($C$45-$C$40)/5)</f>
        <v>7420000000</v>
      </c>
      <c r="D42" s="3">
        <f t="shared" si="3"/>
        <v>2460000000</v>
      </c>
      <c r="E42" s="3">
        <f t="shared" si="4"/>
        <v>6843722887.9650984</v>
      </c>
      <c r="F42" s="3">
        <f t="shared" si="5"/>
        <v>6321215325.3037262</v>
      </c>
      <c r="H42" s="3">
        <f t="shared" si="1"/>
        <v>576277112.03490162</v>
      </c>
      <c r="I42" s="3">
        <f t="shared" si="2"/>
        <v>1098784674.6962738</v>
      </c>
    </row>
    <row r="43" spans="2:14" x14ac:dyDescent="0.25">
      <c r="B43">
        <v>1993</v>
      </c>
      <c r="C43" s="8">
        <f>$C$40+3*(($C$45-$C$40)/5)</f>
        <v>9880000000</v>
      </c>
      <c r="D43" s="3">
        <f t="shared" si="3"/>
        <v>2460000000</v>
      </c>
      <c r="E43" s="3">
        <f t="shared" si="4"/>
        <v>9024611201.3261452</v>
      </c>
      <c r="F43" s="3">
        <f t="shared" si="5"/>
        <v>8254342405.7855024</v>
      </c>
      <c r="H43" s="3">
        <f t="shared" si="1"/>
        <v>855388798.67385483</v>
      </c>
      <c r="I43" s="3">
        <f t="shared" si="2"/>
        <v>1625657594.2144976</v>
      </c>
    </row>
    <row r="44" spans="2:14" x14ac:dyDescent="0.25">
      <c r="B44">
        <v>1994</v>
      </c>
      <c r="C44" s="8">
        <f>$C$40+4*(($C$45-$C$40)/5)</f>
        <v>12340000000</v>
      </c>
      <c r="D44" s="3">
        <f t="shared" si="3"/>
        <v>2460000000</v>
      </c>
      <c r="E44" s="3">
        <f t="shared" si="4"/>
        <v>11140072865.28636</v>
      </c>
      <c r="F44" s="3">
        <f t="shared" si="5"/>
        <v>10071481861.438374</v>
      </c>
      <c r="H44" s="3">
        <f t="shared" si="1"/>
        <v>1199927134.7136402</v>
      </c>
      <c r="I44" s="3">
        <f t="shared" si="2"/>
        <v>2268518138.5616264</v>
      </c>
    </row>
    <row r="45" spans="2:14" x14ac:dyDescent="0.25">
      <c r="B45">
        <v>1995</v>
      </c>
      <c r="C45" s="3">
        <f t="shared" si="0"/>
        <v>14800000000</v>
      </c>
      <c r="D45" s="3">
        <f t="shared" si="3"/>
        <v>2460000000</v>
      </c>
      <c r="E45" s="3">
        <f t="shared" si="4"/>
        <v>13192070679.327768</v>
      </c>
      <c r="F45" s="3">
        <f t="shared" si="5"/>
        <v>11779592949.752071</v>
      </c>
      <c r="H45" s="3">
        <f t="shared" si="1"/>
        <v>1607929320.6722317</v>
      </c>
      <c r="I45" s="3">
        <f t="shared" si="2"/>
        <v>3020407050.2479286</v>
      </c>
    </row>
    <row r="46" spans="2:14" x14ac:dyDescent="0.25">
      <c r="B46">
        <v>1996</v>
      </c>
      <c r="C46" s="8">
        <f>C45+(C47-C45)/2</f>
        <v>27300000000</v>
      </c>
      <c r="D46" s="3">
        <f t="shared" si="3"/>
        <v>12500000000</v>
      </c>
      <c r="E46" s="3">
        <f t="shared" si="4"/>
        <v>24921308558.947933</v>
      </c>
      <c r="F46" s="3">
        <f t="shared" si="5"/>
        <v>22822817372.766945</v>
      </c>
      <c r="H46" s="3">
        <f t="shared" si="1"/>
        <v>2378691441.0520668</v>
      </c>
      <c r="I46" s="3">
        <f t="shared" si="2"/>
        <v>4477182627.2330551</v>
      </c>
    </row>
    <row r="47" spans="2:14" x14ac:dyDescent="0.25">
      <c r="B47">
        <v>1997</v>
      </c>
      <c r="C47" s="3">
        <f t="shared" si="0"/>
        <v>39800000000</v>
      </c>
      <c r="D47" s="3">
        <f t="shared" si="3"/>
        <v>12500000000</v>
      </c>
      <c r="E47" s="3">
        <f t="shared" si="4"/>
        <v>36298669302.179497</v>
      </c>
      <c r="F47" s="3">
        <f t="shared" si="5"/>
        <v>33203448330.400925</v>
      </c>
      <c r="H47" s="3">
        <f t="shared" si="1"/>
        <v>3501330697.8205032</v>
      </c>
      <c r="I47" s="3">
        <f t="shared" si="2"/>
        <v>6596551669.5990753</v>
      </c>
    </row>
    <row r="48" spans="2:14" x14ac:dyDescent="0.25">
      <c r="B48">
        <v>1998</v>
      </c>
      <c r="C48" s="8">
        <f>C47+(C49-C47)/2</f>
        <v>62400000000</v>
      </c>
      <c r="D48" s="3">
        <f t="shared" si="3"/>
        <v>22600000000</v>
      </c>
      <c r="E48" s="3">
        <f t="shared" si="4"/>
        <v>57131709223.114113</v>
      </c>
      <c r="F48" s="3">
        <f t="shared" si="5"/>
        <v>52455241430.576866</v>
      </c>
      <c r="H48" s="3">
        <f t="shared" si="1"/>
        <v>5268290776.8858871</v>
      </c>
      <c r="I48" s="3">
        <f t="shared" si="2"/>
        <v>9944758569.4231339</v>
      </c>
    </row>
    <row r="49" spans="2:9" x14ac:dyDescent="0.25">
      <c r="B49">
        <v>1999</v>
      </c>
      <c r="C49" s="3">
        <f t="shared" si="0"/>
        <v>85000000000</v>
      </c>
      <c r="D49" s="3">
        <f t="shared" si="3"/>
        <v>22600000000</v>
      </c>
      <c r="E49" s="3">
        <f t="shared" si="4"/>
        <v>77339757946.420685</v>
      </c>
      <c r="F49" s="3">
        <f t="shared" si="5"/>
        <v>70551926944.742264</v>
      </c>
      <c r="H49" s="3">
        <f t="shared" si="1"/>
        <v>7660242053.5793152</v>
      </c>
      <c r="I49" s="3">
        <f t="shared" si="2"/>
        <v>14448073055.257736</v>
      </c>
    </row>
    <row r="50" spans="2:9" x14ac:dyDescent="0.25">
      <c r="B50">
        <v>2000</v>
      </c>
      <c r="C50" s="3">
        <f t="shared" si="0"/>
        <v>63000000000</v>
      </c>
      <c r="D50" s="3">
        <f t="shared" si="3"/>
        <v>-22000000000</v>
      </c>
      <c r="E50" s="3">
        <f t="shared" si="4"/>
        <v>53679565208.028061</v>
      </c>
      <c r="F50" s="3">
        <f t="shared" si="5"/>
        <v>45638811328.057724</v>
      </c>
      <c r="H50" s="3">
        <f t="shared" si="1"/>
        <v>9320434791.9719391</v>
      </c>
      <c r="I50" s="3">
        <f t="shared" si="2"/>
        <v>17361188671.942276</v>
      </c>
    </row>
    <row r="51" spans="2:9" x14ac:dyDescent="0.25">
      <c r="B51">
        <v>2001</v>
      </c>
      <c r="C51" s="8">
        <f>$C$50+($C$58-$C$50)/8</f>
        <v>62375000000</v>
      </c>
      <c r="D51" s="3">
        <f t="shared" si="3"/>
        <v>-625000000</v>
      </c>
      <c r="E51" s="3">
        <f t="shared" si="4"/>
        <v>51462928251.787216</v>
      </c>
      <c r="F51" s="3">
        <f t="shared" si="5"/>
        <v>42312982648.37426</v>
      </c>
      <c r="H51" s="3">
        <f t="shared" si="1"/>
        <v>10912071748.212784</v>
      </c>
      <c r="I51" s="3">
        <f t="shared" si="2"/>
        <v>20062017351.62574</v>
      </c>
    </row>
    <row r="52" spans="2:9" x14ac:dyDescent="0.25">
      <c r="B52">
        <v>2002</v>
      </c>
      <c r="C52" s="8">
        <f>$C$50+2*(($C$58-$C$50)/8)</f>
        <v>61750000000</v>
      </c>
      <c r="D52" s="3">
        <f t="shared" si="3"/>
        <v>-625000000</v>
      </c>
      <c r="E52" s="3">
        <f t="shared" si="4"/>
        <v>49312790404.233597</v>
      </c>
      <c r="F52" s="3">
        <f t="shared" si="5"/>
        <v>39186703689.471802</v>
      </c>
      <c r="H52" s="3">
        <f t="shared" si="1"/>
        <v>12437209595.766403</v>
      </c>
      <c r="I52" s="3">
        <f t="shared" si="2"/>
        <v>22563296310.528198</v>
      </c>
    </row>
    <row r="53" spans="2:9" x14ac:dyDescent="0.25">
      <c r="B53">
        <v>2003</v>
      </c>
      <c r="C53" s="8">
        <f>$C$50+3*(($C$58-$C$50)/8)</f>
        <v>61125000000</v>
      </c>
      <c r="D53" s="3">
        <f t="shared" si="3"/>
        <v>-625000000</v>
      </c>
      <c r="E53" s="3">
        <f t="shared" si="4"/>
        <v>47227156692.10659</v>
      </c>
      <c r="F53" s="3">
        <f t="shared" si="5"/>
        <v>36248001468.103493</v>
      </c>
      <c r="H53" s="3">
        <f t="shared" si="1"/>
        <v>13897843307.89341</v>
      </c>
      <c r="I53" s="3">
        <f t="shared" si="2"/>
        <v>24876998531.896507</v>
      </c>
    </row>
    <row r="54" spans="2:9" x14ac:dyDescent="0.25">
      <c r="B54">
        <v>2004</v>
      </c>
      <c r="C54" s="8">
        <f>$C$50+4*(($C$58-$C$50)/8)</f>
        <v>60500000000</v>
      </c>
      <c r="D54" s="3">
        <f t="shared" si="3"/>
        <v>-625000000</v>
      </c>
      <c r="E54" s="3">
        <f t="shared" si="4"/>
        <v>45204091991.343391</v>
      </c>
      <c r="F54" s="3">
        <f t="shared" si="5"/>
        <v>33485621380.017281</v>
      </c>
      <c r="H54" s="3">
        <f t="shared" si="1"/>
        <v>15295908008.656609</v>
      </c>
      <c r="I54" s="3">
        <f t="shared" si="2"/>
        <v>27014378619.982719</v>
      </c>
    </row>
    <row r="55" spans="2:9" x14ac:dyDescent="0.25">
      <c r="B55">
        <v>2005</v>
      </c>
      <c r="C55" s="8">
        <f>$C$50+5*(($C$58-$C$50)/8)</f>
        <v>59875000000</v>
      </c>
      <c r="D55" s="3">
        <f t="shared" si="3"/>
        <v>-625000000</v>
      </c>
      <c r="E55" s="3">
        <f t="shared" si="4"/>
        <v>43241719231.603088</v>
      </c>
      <c r="F55" s="3">
        <f t="shared" si="5"/>
        <v>30888984097.216244</v>
      </c>
      <c r="H55" s="3">
        <f t="shared" si="1"/>
        <v>16633280768.396912</v>
      </c>
      <c r="I55" s="3">
        <f t="shared" si="2"/>
        <v>28986015902.783756</v>
      </c>
    </row>
    <row r="56" spans="2:9" x14ac:dyDescent="0.25">
      <c r="B56">
        <v>2006</v>
      </c>
      <c r="C56" s="8">
        <f>$C$50+6*(($C$58-$C$50)/8)</f>
        <v>59250000000</v>
      </c>
      <c r="D56" s="3">
        <f t="shared" si="3"/>
        <v>-625000000</v>
      </c>
      <c r="E56" s="3">
        <f t="shared" si="4"/>
        <v>41338217654.654991</v>
      </c>
      <c r="F56" s="3">
        <f t="shared" si="5"/>
        <v>28448145051.383266</v>
      </c>
      <c r="H56" s="3">
        <f t="shared" si="1"/>
        <v>17911782345.345009</v>
      </c>
      <c r="I56" s="3">
        <f t="shared" si="2"/>
        <v>30801854948.616734</v>
      </c>
    </row>
    <row r="57" spans="2:9" x14ac:dyDescent="0.25">
      <c r="B57">
        <v>2007</v>
      </c>
      <c r="C57" s="8">
        <f>$C$50+7*(($C$58-$C$50)/8)</f>
        <v>58625000000</v>
      </c>
      <c r="D57" s="3">
        <f t="shared" si="3"/>
        <v>-625000000</v>
      </c>
      <c r="E57" s="3">
        <f t="shared" si="4"/>
        <v>39491821125.015343</v>
      </c>
      <c r="F57" s="3">
        <f t="shared" si="5"/>
        <v>26153756348.30027</v>
      </c>
      <c r="H57" s="3">
        <f t="shared" si="1"/>
        <v>19133178874.984657</v>
      </c>
      <c r="I57" s="3">
        <f t="shared" si="2"/>
        <v>32471243651.69973</v>
      </c>
    </row>
    <row r="58" spans="2:9" x14ac:dyDescent="0.25">
      <c r="B58">
        <v>2008</v>
      </c>
      <c r="C58" s="3">
        <f t="shared" si="0"/>
        <v>58000000000</v>
      </c>
      <c r="D58" s="3">
        <f t="shared" si="3"/>
        <v>-625000000</v>
      </c>
      <c r="E58" s="3">
        <f t="shared" si="4"/>
        <v>37700816491.264885</v>
      </c>
      <c r="F58" s="3">
        <f t="shared" si="5"/>
        <v>23997030967.402252</v>
      </c>
      <c r="H58" s="3">
        <f t="shared" si="1"/>
        <v>20299183508.735115</v>
      </c>
      <c r="I58" s="3">
        <f t="shared" si="2"/>
        <v>34002969032.597748</v>
      </c>
    </row>
    <row r="59" spans="2:9" x14ac:dyDescent="0.25">
      <c r="B59">
        <v>2009</v>
      </c>
      <c r="C59" s="3">
        <f t="shared" si="0"/>
        <v>40000000000</v>
      </c>
      <c r="D59" s="3">
        <f t="shared" si="3"/>
        <v>-18000000000</v>
      </c>
      <c r="E59" s="3">
        <f t="shared" si="4"/>
        <v>19109791996.526939</v>
      </c>
      <c r="F59" s="3">
        <f t="shared" si="5"/>
        <v>5637209109.3581171</v>
      </c>
      <c r="H59" s="3">
        <f t="shared" si="1"/>
        <v>20890208003.473061</v>
      </c>
      <c r="I59" s="3">
        <f t="shared" si="2"/>
        <v>34362790890.641884</v>
      </c>
    </row>
    <row r="60" spans="2:9" x14ac:dyDescent="0.25">
      <c r="B60">
        <v>2010</v>
      </c>
      <c r="C60" s="3">
        <f t="shared" si="0"/>
        <v>53000000000</v>
      </c>
      <c r="D60" s="3">
        <f t="shared" si="3"/>
        <v>13000000000</v>
      </c>
      <c r="E60" s="3">
        <f t="shared" si="4"/>
        <v>31146498236.63113</v>
      </c>
      <c r="F60" s="3">
        <f t="shared" si="5"/>
        <v>17518976562.796627</v>
      </c>
      <c r="H60" s="3">
        <f t="shared" si="1"/>
        <v>21853501763.36887</v>
      </c>
      <c r="I60" s="3">
        <f t="shared" si="2"/>
        <v>35481023437.203369</v>
      </c>
    </row>
    <row r="61" spans="2:9" x14ac:dyDescent="0.25">
      <c r="B61">
        <v>2011</v>
      </c>
      <c r="C61" s="3">
        <f t="shared" si="0"/>
        <v>63400000000</v>
      </c>
      <c r="D61" s="3">
        <f t="shared" si="3"/>
        <v>10400000000</v>
      </c>
      <c r="E61" s="3">
        <f t="shared" si="4"/>
        <v>40300103289.532196</v>
      </c>
      <c r="F61" s="3">
        <f t="shared" si="5"/>
        <v>26243837969.028828</v>
      </c>
      <c r="H61" s="3">
        <f t="shared" si="1"/>
        <v>23099896710.467804</v>
      </c>
      <c r="I61" s="3">
        <f t="shared" si="2"/>
        <v>37156162030.971176</v>
      </c>
    </row>
    <row r="62" spans="2:9" x14ac:dyDescent="0.25">
      <c r="B62">
        <v>2012</v>
      </c>
      <c r="C62" s="8">
        <f>$C$61+($C$64-$C$61)/3</f>
        <v>68266666666.666664</v>
      </c>
      <c r="D62" s="3">
        <f t="shared" si="3"/>
        <v>4866666666.6666641</v>
      </c>
      <c r="E62" s="3">
        <f t="shared" si="4"/>
        <v>43811766857.512894</v>
      </c>
      <c r="F62" s="3">
        <f t="shared" si="5"/>
        <v>29243874357.553761</v>
      </c>
      <c r="H62" s="3">
        <f t="shared" si="1"/>
        <v>24454899809.15377</v>
      </c>
      <c r="I62" s="3">
        <f t="shared" si="2"/>
        <v>39022792309.1129</v>
      </c>
    </row>
    <row r="63" spans="2:9" x14ac:dyDescent="0.25">
      <c r="B63">
        <v>2013</v>
      </c>
      <c r="C63" s="8">
        <f>$C$61+2*(($C$64-$C$61)/3)</f>
        <v>73133333333.333328</v>
      </c>
      <c r="D63" s="3">
        <f t="shared" si="3"/>
        <v>4866666666.6666641</v>
      </c>
      <c r="E63" s="3">
        <f t="shared" si="4"/>
        <v>47218080518.45417</v>
      </c>
      <c r="F63" s="3">
        <f t="shared" si="5"/>
        <v>32063908562.767197</v>
      </c>
      <c r="H63" s="3">
        <f t="shared" si="1"/>
        <v>25915252814.879158</v>
      </c>
      <c r="I63" s="3">
        <f t="shared" si="2"/>
        <v>41069424770.566132</v>
      </c>
    </row>
    <row r="64" spans="2:9" x14ac:dyDescent="0.25">
      <c r="B64">
        <v>2014</v>
      </c>
      <c r="C64" s="3">
        <f t="shared" si="0"/>
        <v>78000000000</v>
      </c>
      <c r="D64" s="3">
        <f t="shared" si="3"/>
        <v>4866666666.6666718</v>
      </c>
      <c r="E64" s="3">
        <f t="shared" si="4"/>
        <v>50522204769.567215</v>
      </c>
      <c r="F64" s="3">
        <f t="shared" si="5"/>
        <v>34714740715.667831</v>
      </c>
      <c r="H64" s="3">
        <f t="shared" si="1"/>
        <v>27477795230.432785</v>
      </c>
      <c r="I64" s="3">
        <f t="shared" si="2"/>
        <v>43285259284.332169</v>
      </c>
    </row>
    <row r="65" spans="2:9" x14ac:dyDescent="0.25">
      <c r="B65">
        <v>2015</v>
      </c>
      <c r="C65" s="8">
        <f>$C$64+($C$68-$C$64)/4</f>
        <v>81000000000</v>
      </c>
      <c r="D65" s="3">
        <f t="shared" si="3"/>
        <v>3000000000</v>
      </c>
      <c r="E65" s="3">
        <f t="shared" si="4"/>
        <v>51916538626.480194</v>
      </c>
      <c r="F65" s="3">
        <f t="shared" si="5"/>
        <v>35451856272.72776</v>
      </c>
      <c r="H65" s="3">
        <f t="shared" si="1"/>
        <v>29083461373.519806</v>
      </c>
      <c r="I65" s="3">
        <f t="shared" si="2"/>
        <v>45548143727.27224</v>
      </c>
    </row>
    <row r="66" spans="2:9" x14ac:dyDescent="0.25">
      <c r="B66">
        <v>2016</v>
      </c>
      <c r="C66" s="8">
        <f>$C$64+2*(($C$68-$C$64)/4)</f>
        <v>84000000000</v>
      </c>
      <c r="D66" s="3">
        <f t="shared" si="3"/>
        <v>3000000000</v>
      </c>
      <c r="E66" s="3">
        <f t="shared" si="4"/>
        <v>53269042467.685783</v>
      </c>
      <c r="F66" s="3">
        <f t="shared" si="5"/>
        <v>36144744896.36409</v>
      </c>
      <c r="H66" s="3">
        <f t="shared" si="1"/>
        <v>30730957532.314217</v>
      </c>
      <c r="I66" s="3">
        <f t="shared" si="2"/>
        <v>47855255103.63591</v>
      </c>
    </row>
    <row r="67" spans="2:9" x14ac:dyDescent="0.25">
      <c r="B67">
        <v>2017</v>
      </c>
      <c r="C67" s="8">
        <f>$C$64+3*(($C$68-$C$64)/4)</f>
        <v>87000000000</v>
      </c>
      <c r="D67" s="3">
        <f t="shared" si="3"/>
        <v>3000000000</v>
      </c>
      <c r="E67" s="3">
        <f t="shared" si="4"/>
        <v>54580971193.655205</v>
      </c>
      <c r="F67" s="3">
        <f t="shared" si="5"/>
        <v>36796060202.582245</v>
      </c>
      <c r="H67" s="3">
        <f t="shared" si="1"/>
        <v>32419028806.344795</v>
      </c>
      <c r="I67" s="3">
        <f t="shared" si="2"/>
        <v>50203939797.417755</v>
      </c>
    </row>
    <row r="68" spans="2:9" x14ac:dyDescent="0.25">
      <c r="B68">
        <v>2018</v>
      </c>
      <c r="C68" s="3">
        <f t="shared" si="0"/>
        <v>90000000000</v>
      </c>
      <c r="D68" s="3">
        <f t="shared" si="3"/>
        <v>3000000000</v>
      </c>
      <c r="E68" s="3">
        <f t="shared" si="4"/>
        <v>55853542057.845551</v>
      </c>
      <c r="F68" s="3">
        <f t="shared" si="5"/>
        <v>37408296590.427307</v>
      </c>
      <c r="H68" s="3">
        <f t="shared" si="1"/>
        <v>34146457942.154449</v>
      </c>
      <c r="I68" s="3">
        <f t="shared" si="2"/>
        <v>52591703409.572693</v>
      </c>
    </row>
    <row r="69" spans="2:9" x14ac:dyDescent="0.25">
      <c r="B69">
        <v>2019</v>
      </c>
      <c r="C69" s="3">
        <f t="shared" si="0"/>
        <v>106000000000</v>
      </c>
      <c r="D69" s="3">
        <f t="shared" si="3"/>
        <v>16000000000</v>
      </c>
      <c r="E69" s="3">
        <f t="shared" si="4"/>
        <v>69697935796.110184</v>
      </c>
      <c r="F69" s="3">
        <f t="shared" si="5"/>
        <v>50203798795.001663</v>
      </c>
      <c r="H69" s="3">
        <f t="shared" si="1"/>
        <v>36302064203.889816</v>
      </c>
      <c r="I69" s="3">
        <f t="shared" si="2"/>
        <v>55796201204.998337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Attempt 1 - rough play</vt:lpstr>
      <vt:lpstr>Attempt 2</vt:lpstr>
      <vt:lpstr>Attempt 3 - tried to find 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Frizzell</dc:creator>
  <cp:lastModifiedBy>Veronique Frizzell</cp:lastModifiedBy>
  <dcterms:created xsi:type="dcterms:W3CDTF">2019-11-17T02:08:28Z</dcterms:created>
  <dcterms:modified xsi:type="dcterms:W3CDTF">2019-11-17T17:48:57Z</dcterms:modified>
</cp:coreProperties>
</file>